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dotdesign\Hoyc\Dot Design Pte Ltd\Admin\Accounting\2023_24\SOB\Delegates\Mussen\"/>
    </mc:Choice>
  </mc:AlternateContent>
  <bookViews>
    <workbookView xWindow="0" yWindow="0" windowWidth="13785" windowHeight="8565" activeTab="1"/>
  </bookViews>
  <sheets>
    <sheet name="Sheet1" sheetId="1" r:id="rId1"/>
    <sheet name="Plateforms charges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2" i="2" l="1"/>
  <c r="I62" i="2" s="1"/>
  <c r="C60" i="2"/>
  <c r="C58" i="2"/>
  <c r="C56" i="2"/>
  <c r="C54" i="2"/>
  <c r="C37" i="2"/>
  <c r="C35" i="2"/>
  <c r="C33" i="2"/>
  <c r="C31" i="2"/>
  <c r="C29" i="2"/>
  <c r="P8" i="2"/>
  <c r="P10" i="2"/>
  <c r="P11" i="2"/>
  <c r="P13" i="2"/>
  <c r="P14" i="2"/>
  <c r="P16" i="2"/>
  <c r="P17" i="2"/>
  <c r="P19" i="2"/>
  <c r="P20" i="2"/>
  <c r="P7" i="2"/>
  <c r="C8" i="2"/>
  <c r="C10" i="2"/>
  <c r="C11" i="2"/>
  <c r="F11" i="2" s="1"/>
  <c r="G11" i="2" s="1"/>
  <c r="C13" i="2"/>
  <c r="F13" i="2" s="1"/>
  <c r="G13" i="2" s="1"/>
  <c r="C14" i="2"/>
  <c r="C16" i="2"/>
  <c r="C17" i="2"/>
  <c r="C19" i="2"/>
  <c r="F19" i="2" s="1"/>
  <c r="G19" i="2" s="1"/>
  <c r="C20" i="2"/>
  <c r="C7" i="2"/>
  <c r="H56" i="2"/>
  <c r="I56" i="2"/>
  <c r="H58" i="2"/>
  <c r="I58" i="2"/>
  <c r="H60" i="2"/>
  <c r="I60" i="2"/>
  <c r="H62" i="2"/>
  <c r="F20" i="2"/>
  <c r="G20" i="2" s="1"/>
  <c r="H20" i="2"/>
  <c r="J20" i="2" s="1"/>
  <c r="F14" i="2"/>
  <c r="G14" i="2" s="1"/>
  <c r="H14" i="2"/>
  <c r="J14" i="2" s="1"/>
  <c r="F16" i="2"/>
  <c r="G16" i="2" s="1"/>
  <c r="H16" i="2"/>
  <c r="J16" i="2" s="1"/>
  <c r="F17" i="2"/>
  <c r="G17" i="2" s="1"/>
  <c r="H17" i="2"/>
  <c r="J17" i="2" s="1"/>
  <c r="F37" i="2"/>
  <c r="G37" i="2" s="1"/>
  <c r="H37" i="2"/>
  <c r="I37" i="2"/>
  <c r="J37" i="2"/>
  <c r="H54" i="2"/>
  <c r="I54" i="2"/>
  <c r="H13" i="2" l="1"/>
  <c r="J13" i="2" s="1"/>
  <c r="H11" i="2"/>
  <c r="J11" i="2" s="1"/>
  <c r="H19" i="2"/>
  <c r="J19" i="2" s="1"/>
  <c r="L19" i="2"/>
  <c r="L11" i="2"/>
  <c r="L20" i="2"/>
  <c r="L17" i="2"/>
  <c r="L13" i="2"/>
  <c r="L14" i="2"/>
  <c r="L16" i="2"/>
  <c r="L37" i="2"/>
  <c r="P37" i="2" s="1"/>
  <c r="C22" i="2" l="1"/>
  <c r="L94" i="2"/>
  <c r="K88" i="2"/>
  <c r="J88" i="2"/>
  <c r="E88" i="2"/>
  <c r="C88" i="2"/>
  <c r="H85" i="2"/>
  <c r="H88" i="2" s="1"/>
  <c r="F85" i="2"/>
  <c r="F88" i="2" s="1"/>
  <c r="L80" i="2"/>
  <c r="K80" i="2"/>
  <c r="J80" i="2"/>
  <c r="H80" i="2"/>
  <c r="G80" i="2"/>
  <c r="F80" i="2"/>
  <c r="E80" i="2"/>
  <c r="D80" i="2"/>
  <c r="C80" i="2"/>
  <c r="K64" i="2"/>
  <c r="J64" i="2"/>
  <c r="H64" i="2"/>
  <c r="E64" i="2"/>
  <c r="D64" i="2"/>
  <c r="C64" i="2"/>
  <c r="F62" i="2"/>
  <c r="G62" i="2" s="1"/>
  <c r="F60" i="2"/>
  <c r="G60" i="2" s="1"/>
  <c r="L60" i="2" s="1"/>
  <c r="P60" i="2" s="1"/>
  <c r="F58" i="2"/>
  <c r="F56" i="2"/>
  <c r="G56" i="2" s="1"/>
  <c r="L56" i="2" s="1"/>
  <c r="P56" i="2" s="1"/>
  <c r="F54" i="2"/>
  <c r="G54" i="2" s="1"/>
  <c r="K49" i="2"/>
  <c r="J49" i="2"/>
  <c r="H49" i="2"/>
  <c r="E49" i="2"/>
  <c r="D49" i="2"/>
  <c r="C49" i="2"/>
  <c r="F46" i="2"/>
  <c r="G46" i="2" s="1"/>
  <c r="G49" i="2" s="1"/>
  <c r="K40" i="2"/>
  <c r="E40" i="2"/>
  <c r="D40" i="2"/>
  <c r="C40" i="2"/>
  <c r="J35" i="2"/>
  <c r="I35" i="2"/>
  <c r="H35" i="2"/>
  <c r="F35" i="2"/>
  <c r="J33" i="2"/>
  <c r="I33" i="2"/>
  <c r="H33" i="2"/>
  <c r="F33" i="2"/>
  <c r="J31" i="2"/>
  <c r="I31" i="2"/>
  <c r="H31" i="2"/>
  <c r="F31" i="2"/>
  <c r="J29" i="2"/>
  <c r="I29" i="2"/>
  <c r="H29" i="2"/>
  <c r="F29" i="2"/>
  <c r="K22" i="2"/>
  <c r="E22" i="2"/>
  <c r="D22" i="2"/>
  <c r="H10" i="2"/>
  <c r="J10" i="2" s="1"/>
  <c r="F10" i="2"/>
  <c r="G10" i="2" s="1"/>
  <c r="H8" i="2"/>
  <c r="J8" i="2" s="1"/>
  <c r="F8" i="2"/>
  <c r="G8" i="2" s="1"/>
  <c r="H7" i="2"/>
  <c r="J7" i="2" s="1"/>
  <c r="F7" i="2"/>
  <c r="G7" i="2" s="1"/>
  <c r="F22" i="2" l="1"/>
  <c r="K96" i="2"/>
  <c r="F40" i="2"/>
  <c r="J40" i="2"/>
  <c r="I40" i="2"/>
  <c r="D96" i="2"/>
  <c r="C96" i="2"/>
  <c r="J22" i="2"/>
  <c r="L8" i="2"/>
  <c r="L7" i="2"/>
  <c r="L10" i="2"/>
  <c r="G31" i="2"/>
  <c r="L31" i="2" s="1"/>
  <c r="P31" i="2" s="1"/>
  <c r="G35" i="2"/>
  <c r="L35" i="2" s="1"/>
  <c r="P35" i="2" s="1"/>
  <c r="G58" i="2"/>
  <c r="L58" i="2" s="1"/>
  <c r="P58" i="2" s="1"/>
  <c r="H22" i="2"/>
  <c r="L46" i="2"/>
  <c r="L49" i="2" s="1"/>
  <c r="F49" i="2"/>
  <c r="L54" i="2"/>
  <c r="P54" i="2" s="1"/>
  <c r="L62" i="2"/>
  <c r="P62" i="2" s="1"/>
  <c r="F64" i="2"/>
  <c r="G85" i="2"/>
  <c r="G29" i="2"/>
  <c r="G33" i="2"/>
  <c r="L33" i="2" s="1"/>
  <c r="P33" i="2" s="1"/>
  <c r="H40" i="2"/>
  <c r="G64" i="2" l="1"/>
  <c r="G40" i="2"/>
  <c r="F96" i="2"/>
  <c r="H96" i="2"/>
  <c r="J96" i="2"/>
  <c r="L22" i="2"/>
  <c r="L29" i="2"/>
  <c r="G88" i="2"/>
  <c r="L85" i="2"/>
  <c r="L88" i="2" s="1"/>
  <c r="L64" i="2"/>
  <c r="G22" i="2"/>
  <c r="P96" i="2"/>
  <c r="L40" i="2" l="1"/>
  <c r="L96" i="2" s="1"/>
  <c r="P29" i="2"/>
  <c r="G96" i="2"/>
  <c r="R96" i="2" s="1"/>
  <c r="N18" i="1" l="1"/>
  <c r="N17" i="1"/>
  <c r="N15" i="1"/>
  <c r="N14" i="1"/>
  <c r="N12" i="1"/>
  <c r="N11" i="1"/>
  <c r="N9" i="1"/>
  <c r="N8" i="1"/>
  <c r="N5" i="1"/>
  <c r="N4" i="1"/>
  <c r="F18" i="1"/>
  <c r="G18" i="1" s="1"/>
  <c r="H18" i="1" s="1"/>
  <c r="F17" i="1"/>
  <c r="I17" i="1" s="1"/>
  <c r="F15" i="1"/>
  <c r="G15" i="1" s="1"/>
  <c r="H15" i="1" s="1"/>
  <c r="F14" i="1"/>
  <c r="I14" i="1" s="1"/>
  <c r="F12" i="1"/>
  <c r="G12" i="1" s="1"/>
  <c r="H12" i="1" s="1"/>
  <c r="F11" i="1"/>
  <c r="I11" i="1" s="1"/>
  <c r="F9" i="1"/>
  <c r="F8" i="1"/>
  <c r="F5" i="1"/>
  <c r="G5" i="1" s="1"/>
  <c r="H5" i="1" s="1"/>
  <c r="F4" i="1"/>
  <c r="I4" i="1" s="1"/>
  <c r="G9" i="1"/>
  <c r="H9" i="1" s="1"/>
  <c r="I8" i="1"/>
  <c r="G17" i="1" l="1"/>
  <c r="H17" i="1" s="1"/>
  <c r="K18" i="1"/>
  <c r="M18" i="1" s="1"/>
  <c r="G14" i="1"/>
  <c r="H14" i="1" s="1"/>
  <c r="K15" i="1"/>
  <c r="M15" i="1" s="1"/>
  <c r="G4" i="1"/>
  <c r="G11" i="1"/>
  <c r="H11" i="1" s="1"/>
  <c r="K12" i="1"/>
  <c r="M12" i="1" s="1"/>
  <c r="G8" i="1"/>
  <c r="H8" i="1" s="1"/>
  <c r="K9" i="1"/>
  <c r="M9" i="1" s="1"/>
  <c r="K5" i="1"/>
  <c r="M5" i="1" s="1"/>
  <c r="H4" i="1"/>
  <c r="M4" i="1" s="1"/>
  <c r="M17" i="1" l="1"/>
  <c r="M14" i="1"/>
  <c r="M11" i="1"/>
  <c r="M8" i="1"/>
</calcChain>
</file>

<file path=xl/sharedStrings.xml><?xml version="1.0" encoding="utf-8"?>
<sst xmlns="http://schemas.openxmlformats.org/spreadsheetml/2006/main" count="195" uniqueCount="78">
  <si>
    <t>202309  Consignment to Ho</t>
  </si>
  <si>
    <t>No</t>
  </si>
  <si>
    <t>Model</t>
  </si>
  <si>
    <t>Price</t>
  </si>
  <si>
    <t>PaidDate</t>
  </si>
  <si>
    <t xml:space="preserve">CBB33 - Cooler bag Black </t>
  </si>
  <si>
    <t>QtySold</t>
  </si>
  <si>
    <t>H30 L28 D28cm</t>
  </si>
  <si>
    <t>H29 L20 D12 (usable H20cm)</t>
  </si>
  <si>
    <t>H155 L60 D8cm</t>
  </si>
  <si>
    <t xml:space="preserve">Cakebag302828s5  - cake bag w/ base </t>
  </si>
  <si>
    <t>LGCW - Ladies Gown Cover w/ Width</t>
  </si>
  <si>
    <t>H110 L65cm</t>
  </si>
  <si>
    <t>MSC - Men Suite Cover</t>
  </si>
  <si>
    <t>CBNB282828s9 - Cooler bag velcro Brown</t>
  </si>
  <si>
    <t>28x28x28cm (usable H15cm)</t>
  </si>
  <si>
    <t>Dot Design</t>
  </si>
  <si>
    <t>Q10</t>
  </si>
  <si>
    <t>Lazda</t>
  </si>
  <si>
    <t>Shoppe</t>
  </si>
  <si>
    <t>Shipping</t>
  </si>
  <si>
    <t>Total</t>
  </si>
  <si>
    <t>DD Gst</t>
  </si>
  <si>
    <t>Qty Cons</t>
  </si>
  <si>
    <t>qty per pack</t>
  </si>
  <si>
    <t>Unit price</t>
  </si>
  <si>
    <t>MyGetBack per pc</t>
  </si>
  <si>
    <t>Sales summary</t>
  </si>
  <si>
    <t>Mussen Pte Ltd</t>
  </si>
  <si>
    <t>Qoo10</t>
  </si>
  <si>
    <t>Date</t>
  </si>
  <si>
    <t>Order no.</t>
  </si>
  <si>
    <t>Item</t>
  </si>
  <si>
    <t>Delivery</t>
  </si>
  <si>
    <t>Discount</t>
  </si>
  <si>
    <t>Fee</t>
  </si>
  <si>
    <t>GST</t>
  </si>
  <si>
    <t>Payout</t>
  </si>
  <si>
    <t>Sub Total</t>
  </si>
  <si>
    <t>Note:</t>
  </si>
  <si>
    <r>
      <t xml:space="preserve">Shared </t>
    </r>
    <r>
      <rPr>
        <sz val="11"/>
        <color rgb="FFFF0000"/>
        <rFont val="Times New Roman"/>
        <family val="1"/>
      </rPr>
      <t>delivery fee</t>
    </r>
    <r>
      <rPr>
        <sz val="11"/>
        <color theme="1"/>
        <rFont val="Times New Roman"/>
        <family val="1"/>
      </rPr>
      <t xml:space="preserve"> for &gt;$50 order</t>
    </r>
  </si>
  <si>
    <t>Shopee</t>
    <phoneticPr fontId="0" type="noConversion"/>
  </si>
  <si>
    <t>Trans</t>
  </si>
  <si>
    <t>Comm</t>
  </si>
  <si>
    <t>Service</t>
  </si>
  <si>
    <t>Note:</t>
    <phoneticPr fontId="0" type="noConversion"/>
  </si>
  <si>
    <t>Ninja Van is now used for the delivery for Shopee orders</t>
    <phoneticPr fontId="0" type="noConversion"/>
  </si>
  <si>
    <t>$1.99 paid by buyer and $2.01 by seller. Total $4</t>
    <phoneticPr fontId="0" type="noConversion"/>
  </si>
  <si>
    <t>Carousell</t>
    <phoneticPr fontId="0" type="noConversion"/>
  </si>
  <si>
    <t>Lazada</t>
  </si>
  <si>
    <t>Payment</t>
  </si>
  <si>
    <t>Commission</t>
  </si>
  <si>
    <t>Mussen</t>
  </si>
  <si>
    <t>7%+2%</t>
  </si>
  <si>
    <t>Ezbuy</t>
  </si>
  <si>
    <t>Others</t>
    <phoneticPr fontId="0" type="noConversion"/>
  </si>
  <si>
    <t>Date</t>
    <phoneticPr fontId="0" type="noConversion"/>
  </si>
  <si>
    <t>Instruction order</t>
    <phoneticPr fontId="0" type="noConversion"/>
  </si>
  <si>
    <t>Item</t>
    <phoneticPr fontId="0" type="noConversion"/>
  </si>
  <si>
    <t>Delivery</t>
    <phoneticPr fontId="0" type="noConversion"/>
  </si>
  <si>
    <t>Total</t>
    <phoneticPr fontId="0" type="noConversion"/>
  </si>
  <si>
    <t>Sub Total</t>
    <phoneticPr fontId="0" type="noConversion"/>
  </si>
  <si>
    <t>G. Total</t>
  </si>
  <si>
    <t>The take back amount will be banked into your account after 10th of each month.</t>
  </si>
  <si>
    <t>Company</t>
  </si>
  <si>
    <t>Acc. Number</t>
  </si>
  <si>
    <t>64 784 97 02 001</t>
  </si>
  <si>
    <t xml:space="preserve">Bank  </t>
  </si>
  <si>
    <t>OCBC</t>
  </si>
  <si>
    <t>Set of 5</t>
  </si>
  <si>
    <t>Qxpress</t>
  </si>
  <si>
    <t>Registered</t>
  </si>
  <si>
    <t>Shopee Xpress</t>
  </si>
  <si>
    <t>Ninja</t>
  </si>
  <si>
    <t>Set of 2</t>
  </si>
  <si>
    <t>unit price</t>
  </si>
  <si>
    <t>Set qty</t>
  </si>
  <si>
    <t>Unit Payout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</si>
</sst>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164" formatCode="[$-14809]d/m/yyyy;@"/>
    <numFmt numFmtId="165" formatCode="0_);[Red]\(0\)"/>
    <numFmt numFmtId="166" formatCode="&quot;$&quot;#,##0.00"/>
    <numFmt numFmtId="167" formatCode="&quot;$&quot;#,##0.000"/>
    <numFmt numFmtId="168" formatCode="[$-14809]d/m/yy;@"/>
  </numFmts>
  <fonts count="19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8"/>
      <color theme="1"/>
      <name val="Times New Roman"/>
      <family val="1"/>
    </font>
    <font>
      <sz val="16"/>
      <color theme="1"/>
      <name val="Times New Roman"/>
      <family val="1"/>
    </font>
    <font>
      <sz val="9"/>
      <color theme="1"/>
      <name val="Times New Roman"/>
      <family val="1"/>
    </font>
    <font>
      <sz val="9"/>
      <color rgb="FF0000FF"/>
      <name val="Times New Roman"/>
      <family val="1"/>
    </font>
    <font>
      <sz val="9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Calibri"/>
      <family val="2"/>
      <charset val="134"/>
      <scheme val="minor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rgb="FF0000FF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10"/>
      <color rgb="FF000000"/>
      <name val="Times New Roman"/>
      <family val="1"/>
    </font>
    <font>
      <sz val="11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1" fillId="0" borderId="0">
      <alignment vertical="center"/>
    </xf>
  </cellStyleXfs>
  <cellXfs count="152">
    <xf numFmtId="0" fontId="0" fillId="0" borderId="0" xfId="0"/>
    <xf numFmtId="0" fontId="1" fillId="0" borderId="0" xfId="0" applyFont="1"/>
    <xf numFmtId="164" fontId="3" fillId="0" borderId="0" xfId="1" applyNumberFormat="1" applyFont="1" applyAlignment="1">
      <alignment horizontal="center"/>
    </xf>
    <xf numFmtId="0" fontId="4" fillId="0" borderId="0" xfId="1" applyFont="1"/>
    <xf numFmtId="0" fontId="3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1" fontId="3" fillId="0" borderId="0" xfId="1" applyNumberFormat="1" applyFont="1"/>
    <xf numFmtId="0" fontId="3" fillId="0" borderId="0" xfId="1" applyFont="1"/>
    <xf numFmtId="0" fontId="6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9" fontId="3" fillId="0" borderId="0" xfId="1" applyNumberFormat="1" applyFont="1" applyAlignment="1">
      <alignment horizontal="center"/>
    </xf>
    <xf numFmtId="0" fontId="4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9" fontId="3" fillId="0" borderId="1" xfId="1" applyNumberFormat="1" applyFont="1" applyBorder="1" applyAlignment="1">
      <alignment horizontal="center"/>
    </xf>
    <xf numFmtId="9" fontId="3" fillId="0" borderId="3" xfId="1" applyNumberFormat="1" applyFont="1" applyBorder="1" applyAlignment="1">
      <alignment horizontal="center"/>
    </xf>
    <xf numFmtId="9" fontId="3" fillId="0" borderId="4" xfId="1" applyNumberFormat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5" xfId="1" applyFont="1" applyBorder="1" applyAlignment="1">
      <alignment horizontal="center" wrapText="1"/>
    </xf>
    <xf numFmtId="0" fontId="3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 wrapText="1"/>
    </xf>
    <xf numFmtId="164" fontId="7" fillId="0" borderId="0" xfId="1" applyNumberFormat="1" applyFont="1" applyAlignment="1">
      <alignment horizontal="center"/>
    </xf>
    <xf numFmtId="165" fontId="8" fillId="0" borderId="0" xfId="1" applyNumberFormat="1" applyFont="1" applyAlignment="1">
      <alignment horizontal="left"/>
    </xf>
    <xf numFmtId="166" fontId="9" fillId="0" borderId="9" xfId="1" applyNumberFormat="1" applyFont="1" applyBorder="1" applyAlignment="1">
      <alignment horizontal="center"/>
    </xf>
    <xf numFmtId="166" fontId="8" fillId="0" borderId="10" xfId="1" applyNumberFormat="1" applyFont="1" applyBorder="1" applyAlignment="1">
      <alignment horizontal="center"/>
    </xf>
    <xf numFmtId="166" fontId="7" fillId="0" borderId="10" xfId="1" applyNumberFormat="1" applyFont="1" applyBorder="1" applyAlignment="1">
      <alignment horizontal="center"/>
    </xf>
    <xf numFmtId="166" fontId="7" fillId="0" borderId="9" xfId="1" applyNumberFormat="1" applyFont="1" applyBorder="1" applyAlignment="1">
      <alignment horizontal="center"/>
    </xf>
    <xf numFmtId="166" fontId="7" fillId="0" borderId="11" xfId="1" applyNumberFormat="1" applyFont="1" applyBorder="1" applyAlignment="1">
      <alignment horizontal="center"/>
    </xf>
    <xf numFmtId="166" fontId="7" fillId="0" borderId="0" xfId="1" applyNumberFormat="1" applyFont="1" applyBorder="1" applyAlignment="1">
      <alignment horizontal="center"/>
    </xf>
    <xf numFmtId="1" fontId="7" fillId="0" borderId="0" xfId="1" applyNumberFormat="1" applyFont="1"/>
    <xf numFmtId="0" fontId="7" fillId="0" borderId="0" xfId="1" applyFont="1"/>
    <xf numFmtId="165" fontId="4" fillId="0" borderId="0" xfId="1" applyNumberFormat="1" applyFont="1" applyAlignment="1">
      <alignment horizontal="left"/>
    </xf>
    <xf numFmtId="166" fontId="4" fillId="0" borderId="5" xfId="1" applyNumberFormat="1" applyFont="1" applyBorder="1" applyAlignment="1">
      <alignment horizontal="center"/>
    </xf>
    <xf numFmtId="166" fontId="4" fillId="0" borderId="6" xfId="1" applyNumberFormat="1" applyFont="1" applyBorder="1" applyAlignment="1">
      <alignment horizontal="center"/>
    </xf>
    <xf numFmtId="166" fontId="3" fillId="0" borderId="6" xfId="1" applyNumberFormat="1" applyFont="1" applyBorder="1" applyAlignment="1">
      <alignment horizontal="center"/>
    </xf>
    <xf numFmtId="166" fontId="3" fillId="0" borderId="5" xfId="1" applyNumberFormat="1" applyFont="1" applyBorder="1" applyAlignment="1">
      <alignment horizontal="center"/>
    </xf>
    <xf numFmtId="166" fontId="3" fillId="0" borderId="7" xfId="1" applyNumberFormat="1" applyFont="1" applyBorder="1" applyAlignment="1">
      <alignment horizontal="center"/>
    </xf>
    <xf numFmtId="166" fontId="3" fillId="0" borderId="8" xfId="1" applyNumberFormat="1" applyFont="1" applyBorder="1" applyAlignment="1">
      <alignment horizontal="center"/>
    </xf>
    <xf numFmtId="0" fontId="4" fillId="0" borderId="0" xfId="1" applyFont="1" applyAlignment="1">
      <alignment horizontal="right"/>
    </xf>
    <xf numFmtId="166" fontId="4" fillId="0" borderId="0" xfId="1" applyNumberFormat="1" applyFont="1" applyBorder="1" applyAlignment="1">
      <alignment horizontal="center"/>
    </xf>
    <xf numFmtId="166" fontId="3" fillId="0" borderId="0" xfId="1" applyNumberFormat="1" applyFont="1" applyBorder="1" applyAlignment="1">
      <alignment horizontal="center"/>
    </xf>
    <xf numFmtId="166" fontId="3" fillId="0" borderId="0" xfId="1" applyNumberFormat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3" fillId="0" borderId="0" xfId="1" applyFont="1" applyBorder="1" applyAlignment="1">
      <alignment horizontal="left"/>
    </xf>
    <xf numFmtId="10" fontId="3" fillId="0" borderId="0" xfId="1" applyNumberFormat="1" applyFont="1" applyBorder="1" applyAlignment="1">
      <alignment horizontal="left"/>
    </xf>
    <xf numFmtId="9" fontId="3" fillId="0" borderId="0" xfId="1" applyNumberFormat="1" applyFont="1" applyBorder="1" applyAlignment="1">
      <alignment horizontal="center"/>
    </xf>
    <xf numFmtId="10" fontId="12" fillId="0" borderId="1" xfId="2" applyNumberFormat="1" applyFont="1" applyBorder="1" applyAlignment="1">
      <alignment horizontal="center"/>
    </xf>
    <xf numFmtId="10" fontId="12" fillId="0" borderId="2" xfId="2" applyNumberFormat="1" applyFont="1" applyBorder="1" applyAlignment="1">
      <alignment horizontal="center"/>
    </xf>
    <xf numFmtId="10" fontId="12" fillId="0" borderId="3" xfId="2" applyNumberFormat="1" applyFont="1" applyBorder="1" applyAlignment="1">
      <alignment horizontal="center"/>
    </xf>
    <xf numFmtId="0" fontId="12" fillId="0" borderId="5" xfId="2" applyFont="1" applyBorder="1" applyAlignment="1">
      <alignment horizontal="center" wrapText="1"/>
    </xf>
    <xf numFmtId="0" fontId="12" fillId="0" borderId="6" xfId="2" applyFont="1" applyBorder="1" applyAlignment="1">
      <alignment horizontal="center" wrapText="1"/>
    </xf>
    <xf numFmtId="0" fontId="12" fillId="0" borderId="7" xfId="2" applyFont="1" applyBorder="1" applyAlignment="1">
      <alignment horizontal="center"/>
    </xf>
    <xf numFmtId="14" fontId="12" fillId="0" borderId="0" xfId="2" applyNumberFormat="1" applyFont="1" applyAlignment="1">
      <alignment horizontal="center"/>
    </xf>
    <xf numFmtId="1" fontId="13" fillId="0" borderId="0" xfId="2" applyNumberFormat="1" applyFont="1" applyAlignment="1">
      <alignment horizontal="left"/>
    </xf>
    <xf numFmtId="166" fontId="12" fillId="0" borderId="10" xfId="2" applyNumberFormat="1" applyFont="1" applyBorder="1" applyAlignment="1">
      <alignment horizontal="center"/>
    </xf>
    <xf numFmtId="166" fontId="12" fillId="0" borderId="11" xfId="2" applyNumberFormat="1" applyFont="1" applyBorder="1" applyAlignment="1">
      <alignment horizontal="center"/>
    </xf>
    <xf numFmtId="166" fontId="7" fillId="0" borderId="9" xfId="2" applyNumberFormat="1" applyFont="1" applyBorder="1" applyAlignment="1">
      <alignment horizontal="center" wrapText="1"/>
    </xf>
    <xf numFmtId="166" fontId="7" fillId="0" borderId="11" xfId="2" applyNumberFormat="1" applyFont="1" applyBorder="1" applyAlignment="1">
      <alignment horizontal="center"/>
    </xf>
    <xf numFmtId="166" fontId="12" fillId="0" borderId="9" xfId="2" applyNumberFormat="1" applyFont="1" applyBorder="1" applyAlignment="1">
      <alignment horizontal="center"/>
    </xf>
    <xf numFmtId="166" fontId="13" fillId="0" borderId="10" xfId="2" applyNumberFormat="1" applyFont="1" applyBorder="1" applyAlignment="1">
      <alignment horizontal="center"/>
    </xf>
    <xf numFmtId="166" fontId="13" fillId="0" borderId="11" xfId="2" applyNumberFormat="1" applyFont="1" applyBorder="1" applyAlignment="1">
      <alignment horizontal="center"/>
    </xf>
    <xf numFmtId="0" fontId="7" fillId="0" borderId="0" xfId="2" applyFont="1" applyAlignment="1">
      <alignment horizontal="center"/>
    </xf>
    <xf numFmtId="0" fontId="12" fillId="0" borderId="0" xfId="2" applyFont="1" applyAlignment="1"/>
    <xf numFmtId="166" fontId="12" fillId="0" borderId="0" xfId="2" applyNumberFormat="1" applyFont="1" applyAlignment="1"/>
    <xf numFmtId="166" fontId="7" fillId="0" borderId="0" xfId="2" applyNumberFormat="1" applyFont="1" applyAlignment="1">
      <alignment horizontal="center"/>
    </xf>
    <xf numFmtId="166" fontId="12" fillId="0" borderId="0" xfId="2" applyNumberFormat="1" applyFont="1" applyAlignment="1">
      <alignment horizontal="center"/>
    </xf>
    <xf numFmtId="166" fontId="4" fillId="0" borderId="4" xfId="1" applyNumberFormat="1" applyFont="1" applyBorder="1" applyAlignment="1">
      <alignment horizontal="center"/>
    </xf>
    <xf numFmtId="166" fontId="3" fillId="0" borderId="4" xfId="1" applyNumberFormat="1" applyFont="1" applyBorder="1" applyAlignment="1">
      <alignment horizontal="center"/>
    </xf>
    <xf numFmtId="166" fontId="10" fillId="0" borderId="0" xfId="1" applyNumberFormat="1" applyFont="1" applyBorder="1" applyAlignment="1">
      <alignment horizontal="center"/>
    </xf>
    <xf numFmtId="166" fontId="10" fillId="0" borderId="0" xfId="1" applyNumberFormat="1" applyFont="1" applyBorder="1" applyAlignment="1">
      <alignment horizontal="left"/>
    </xf>
    <xf numFmtId="9" fontId="3" fillId="0" borderId="2" xfId="1" applyNumberFormat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6" xfId="1" applyFont="1" applyBorder="1" applyAlignment="1">
      <alignment horizontal="center" wrapText="1"/>
    </xf>
    <xf numFmtId="1" fontId="8" fillId="0" borderId="0" xfId="1" applyNumberFormat="1" applyFont="1" applyAlignment="1">
      <alignment horizontal="left"/>
    </xf>
    <xf numFmtId="167" fontId="7" fillId="0" borderId="10" xfId="1" applyNumberFormat="1" applyFont="1" applyBorder="1" applyAlignment="1">
      <alignment horizontal="center"/>
    </xf>
    <xf numFmtId="8" fontId="7" fillId="0" borderId="11" xfId="1" applyNumberFormat="1" applyFont="1" applyBorder="1" applyAlignment="1">
      <alignment horizontal="center"/>
    </xf>
    <xf numFmtId="1" fontId="9" fillId="0" borderId="0" xfId="1" applyNumberFormat="1" applyFont="1" applyAlignment="1">
      <alignment horizontal="left"/>
    </xf>
    <xf numFmtId="166" fontId="9" fillId="0" borderId="5" xfId="1" applyNumberFormat="1" applyFont="1" applyBorder="1" applyAlignment="1">
      <alignment horizontal="center"/>
    </xf>
    <xf numFmtId="166" fontId="7" fillId="0" borderId="6" xfId="1" applyNumberFormat="1" applyFont="1" applyBorder="1" applyAlignment="1">
      <alignment horizontal="center"/>
    </xf>
    <xf numFmtId="166" fontId="7" fillId="0" borderId="7" xfId="1" applyNumberFormat="1" applyFont="1" applyBorder="1" applyAlignment="1">
      <alignment horizontal="center"/>
    </xf>
    <xf numFmtId="0" fontId="12" fillId="0" borderId="6" xfId="2" applyFont="1" applyBorder="1" applyAlignment="1">
      <alignment horizontal="center"/>
    </xf>
    <xf numFmtId="164" fontId="9" fillId="0" borderId="0" xfId="1" applyNumberFormat="1" applyFont="1" applyAlignment="1">
      <alignment horizontal="center"/>
    </xf>
    <xf numFmtId="8" fontId="9" fillId="0" borderId="9" xfId="1" applyNumberFormat="1" applyFont="1" applyBorder="1" applyAlignment="1">
      <alignment horizontal="center"/>
    </xf>
    <xf numFmtId="8" fontId="9" fillId="0" borderId="10" xfId="1" applyNumberFormat="1" applyFont="1" applyBorder="1" applyAlignment="1">
      <alignment horizontal="center"/>
    </xf>
    <xf numFmtId="166" fontId="14" fillId="0" borderId="9" xfId="2" applyNumberFormat="1" applyFont="1" applyBorder="1" applyAlignment="1">
      <alignment horizontal="center"/>
    </xf>
    <xf numFmtId="166" fontId="14" fillId="0" borderId="10" xfId="2" applyNumberFormat="1" applyFont="1" applyBorder="1" applyAlignment="1">
      <alignment horizontal="center"/>
    </xf>
    <xf numFmtId="166" fontId="14" fillId="0" borderId="0" xfId="2" applyNumberFormat="1" applyFont="1" applyAlignment="1">
      <alignment horizontal="center"/>
    </xf>
    <xf numFmtId="166" fontId="7" fillId="0" borderId="0" xfId="1" applyNumberFormat="1" applyFont="1"/>
    <xf numFmtId="8" fontId="4" fillId="0" borderId="4" xfId="1" applyNumberFormat="1" applyFont="1" applyBorder="1" applyAlignment="1">
      <alignment horizontal="center"/>
    </xf>
    <xf numFmtId="8" fontId="9" fillId="0" borderId="4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14" fontId="7" fillId="0" borderId="0" xfId="1" applyNumberFormat="1" applyFont="1" applyAlignment="1">
      <alignment horizontal="center"/>
    </xf>
    <xf numFmtId="0" fontId="9" fillId="0" borderId="11" xfId="1" applyFont="1" applyBorder="1" applyAlignment="1">
      <alignment horizontal="center"/>
    </xf>
    <xf numFmtId="0" fontId="9" fillId="0" borderId="10" xfId="1" applyFont="1" applyBorder="1" applyAlignment="1">
      <alignment horizontal="center"/>
    </xf>
    <xf numFmtId="166" fontId="7" fillId="0" borderId="9" xfId="1" applyNumberFormat="1" applyFont="1" applyBorder="1" applyAlignment="1">
      <alignment horizontal="center" wrapText="1"/>
    </xf>
    <xf numFmtId="0" fontId="7" fillId="0" borderId="9" xfId="1" applyFont="1" applyBorder="1" applyAlignment="1">
      <alignment horizontal="left"/>
    </xf>
    <xf numFmtId="0" fontId="7" fillId="0" borderId="0" xfId="1" applyFont="1" applyBorder="1" applyAlignment="1">
      <alignment horizontal="left"/>
    </xf>
    <xf numFmtId="2" fontId="7" fillId="0" borderId="0" xfId="1" applyNumberFormat="1" applyFont="1" applyBorder="1" applyAlignment="1">
      <alignment horizontal="center"/>
    </xf>
    <xf numFmtId="0" fontId="7" fillId="0" borderId="10" xfId="1" applyFont="1" applyBorder="1" applyAlignment="1">
      <alignment horizontal="center"/>
    </xf>
    <xf numFmtId="2" fontId="7" fillId="0" borderId="10" xfId="1" applyNumberFormat="1" applyFont="1" applyBorder="1" applyAlignment="1">
      <alignment horizontal="center"/>
    </xf>
    <xf numFmtId="165" fontId="9" fillId="0" borderId="0" xfId="1" applyNumberFormat="1" applyFont="1" applyAlignment="1">
      <alignment horizontal="left"/>
    </xf>
    <xf numFmtId="166" fontId="7" fillId="0" borderId="5" xfId="1" applyNumberFormat="1" applyFont="1" applyBorder="1" applyAlignment="1">
      <alignment horizontal="center"/>
    </xf>
    <xf numFmtId="166" fontId="7" fillId="0" borderId="8" xfId="1" applyNumberFormat="1" applyFont="1" applyBorder="1" applyAlignment="1">
      <alignment horizontal="center"/>
    </xf>
    <xf numFmtId="168" fontId="3" fillId="0" borderId="0" xfId="1" applyNumberFormat="1" applyFont="1" applyAlignment="1">
      <alignment horizontal="center"/>
    </xf>
    <xf numFmtId="165" fontId="4" fillId="0" borderId="0" xfId="1" applyNumberFormat="1" applyFont="1" applyAlignment="1">
      <alignment horizontal="right"/>
    </xf>
    <xf numFmtId="166" fontId="4" fillId="0" borderId="0" xfId="1" applyNumberFormat="1" applyFont="1" applyBorder="1" applyAlignment="1">
      <alignment horizontal="left"/>
    </xf>
    <xf numFmtId="0" fontId="4" fillId="0" borderId="9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3" fillId="0" borderId="9" xfId="1" applyFont="1" applyBorder="1" applyAlignment="1">
      <alignment horizontal="center" wrapText="1"/>
    </xf>
    <xf numFmtId="0" fontId="3" fillId="0" borderId="0" xfId="1" applyFont="1" applyBorder="1" applyAlignment="1">
      <alignment horizontal="center" wrapText="1"/>
    </xf>
    <xf numFmtId="0" fontId="9" fillId="0" borderId="0" xfId="1" applyFont="1"/>
    <xf numFmtId="166" fontId="9" fillId="0" borderId="1" xfId="1" applyNumberFormat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7" fillId="0" borderId="1" xfId="1" applyFont="1" applyBorder="1" applyAlignment="1">
      <alignment horizontal="center" wrapText="1"/>
    </xf>
    <xf numFmtId="0" fontId="7" fillId="0" borderId="4" xfId="1" applyFont="1" applyBorder="1" applyAlignment="1">
      <alignment horizontal="center" wrapText="1"/>
    </xf>
    <xf numFmtId="2" fontId="7" fillId="0" borderId="3" xfId="1" applyNumberFormat="1" applyFont="1" applyBorder="1" applyAlignment="1">
      <alignment horizontal="center"/>
    </xf>
    <xf numFmtId="0" fontId="9" fillId="0" borderId="9" xfId="1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7" fillId="0" borderId="9" xfId="1" applyFont="1" applyBorder="1" applyAlignment="1">
      <alignment horizontal="center" wrapText="1"/>
    </xf>
    <xf numFmtId="0" fontId="7" fillId="0" borderId="0" xfId="1" applyFont="1" applyBorder="1" applyAlignment="1">
      <alignment horizontal="center" wrapText="1"/>
    </xf>
    <xf numFmtId="0" fontId="4" fillId="0" borderId="12" xfId="1" applyFont="1" applyBorder="1"/>
    <xf numFmtId="0" fontId="3" fillId="0" borderId="13" xfId="1" applyFont="1" applyBorder="1" applyAlignment="1">
      <alignment horizontal="center"/>
    </xf>
    <xf numFmtId="166" fontId="3" fillId="0" borderId="13" xfId="1" applyNumberFormat="1" applyFont="1" applyBorder="1" applyAlignment="1">
      <alignment horizontal="center"/>
    </xf>
    <xf numFmtId="0" fontId="3" fillId="0" borderId="14" xfId="1" applyFont="1" applyBorder="1" applyAlignment="1">
      <alignment horizontal="center"/>
    </xf>
    <xf numFmtId="0" fontId="4" fillId="0" borderId="5" xfId="1" applyFont="1" applyBorder="1"/>
    <xf numFmtId="0" fontId="3" fillId="0" borderId="8" xfId="1" applyFont="1" applyBorder="1" applyAlignment="1">
      <alignment horizontal="center"/>
    </xf>
    <xf numFmtId="166" fontId="15" fillId="0" borderId="0" xfId="1" applyNumberFormat="1" applyFont="1" applyBorder="1" applyAlignment="1">
      <alignment horizontal="center"/>
    </xf>
    <xf numFmtId="166" fontId="3" fillId="0" borderId="0" xfId="1" applyNumberFormat="1" applyFont="1" applyAlignment="1">
      <alignment horizontal="center"/>
    </xf>
    <xf numFmtId="166" fontId="16" fillId="0" borderId="0" xfId="1" applyNumberFormat="1" applyFont="1" applyBorder="1" applyAlignment="1">
      <alignment horizontal="center"/>
    </xf>
    <xf numFmtId="166" fontId="3" fillId="0" borderId="0" xfId="1" applyNumberFormat="1" applyFont="1"/>
    <xf numFmtId="164" fontId="3" fillId="0" borderId="0" xfId="1" applyNumberFormat="1" applyFont="1" applyAlignment="1">
      <alignment horizontal="left"/>
    </xf>
    <xf numFmtId="1" fontId="3" fillId="0" borderId="0" xfId="1" applyNumberFormat="1" applyFont="1" applyAlignment="1">
      <alignment horizontal="center"/>
    </xf>
    <xf numFmtId="164" fontId="13" fillId="0" borderId="0" xfId="1" applyNumberFormat="1" applyFont="1" applyAlignment="1">
      <alignment horizontal="left" vertical="center"/>
    </xf>
    <xf numFmtId="0" fontId="17" fillId="0" borderId="0" xfId="1" applyFont="1" applyAlignment="1">
      <alignment vertical="center"/>
    </xf>
    <xf numFmtId="0" fontId="18" fillId="0" borderId="0" xfId="2" applyFont="1">
      <alignment vertical="center"/>
    </xf>
    <xf numFmtId="164" fontId="9" fillId="0" borderId="0" xfId="1" applyNumberFormat="1" applyFont="1" applyAlignment="1">
      <alignment horizontal="right"/>
    </xf>
    <xf numFmtId="1" fontId="3" fillId="0" borderId="0" xfId="1" applyNumberFormat="1" applyFont="1" applyAlignment="1">
      <alignment horizontal="left"/>
    </xf>
    <xf numFmtId="1" fontId="4" fillId="0" borderId="0" xfId="1" applyNumberFormat="1" applyFont="1" applyAlignment="1">
      <alignment horizontal="left"/>
    </xf>
    <xf numFmtId="164" fontId="17" fillId="0" borderId="0" xfId="1" applyNumberFormat="1" applyFont="1" applyAlignment="1">
      <alignment vertical="center"/>
    </xf>
    <xf numFmtId="0" fontId="13" fillId="0" borderId="0" xfId="1" applyFont="1" applyAlignment="1">
      <alignment vertical="center"/>
    </xf>
    <xf numFmtId="166" fontId="13" fillId="0" borderId="9" xfId="0" applyNumberFormat="1" applyFont="1" applyBorder="1" applyAlignment="1">
      <alignment horizontal="center"/>
    </xf>
    <xf numFmtId="166" fontId="13" fillId="0" borderId="10" xfId="0" applyNumberFormat="1" applyFont="1" applyBorder="1" applyAlignment="1">
      <alignment horizontal="center"/>
    </xf>
    <xf numFmtId="166" fontId="9" fillId="0" borderId="10" xfId="1" applyNumberFormat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8" fontId="9" fillId="0" borderId="10" xfId="1" applyNumberFormat="1" applyFont="1" applyBorder="1" applyAlignment="1">
      <alignment horizontal="left"/>
    </xf>
    <xf numFmtId="0" fontId="7" fillId="0" borderId="0" xfId="1" applyFont="1" applyAlignment="1">
      <alignment horizontal="center"/>
    </xf>
    <xf numFmtId="1" fontId="12" fillId="0" borderId="0" xfId="2" applyNumberFormat="1" applyFont="1" applyAlignment="1">
      <alignment horizontal="center"/>
    </xf>
    <xf numFmtId="166" fontId="9" fillId="0" borderId="2" xfId="1" applyNumberFormat="1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126547</xdr:colOff>
      <xdr:row>2</xdr:row>
      <xdr:rowOff>140311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50447" cy="7308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opLeftCell="B1" zoomScale="130" zoomScaleNormal="130" workbookViewId="0">
      <selection activeCell="F22" sqref="F22"/>
    </sheetView>
  </sheetViews>
  <sheetFormatPr defaultRowHeight="15"/>
  <cols>
    <col min="1" max="1" width="4.5703125" customWidth="1"/>
    <col min="2" max="2" width="36" customWidth="1"/>
    <col min="4" max="5" width="10" customWidth="1"/>
  </cols>
  <sheetData>
    <row r="1" spans="1:20">
      <c r="A1" t="s">
        <v>0</v>
      </c>
    </row>
    <row r="3" spans="1:20">
      <c r="A3" t="s">
        <v>1</v>
      </c>
      <c r="B3" t="s">
        <v>2</v>
      </c>
      <c r="C3" t="s">
        <v>23</v>
      </c>
      <c r="D3" t="s">
        <v>24</v>
      </c>
      <c r="E3" t="s">
        <v>25</v>
      </c>
      <c r="F3" t="s">
        <v>3</v>
      </c>
      <c r="G3" t="s">
        <v>16</v>
      </c>
      <c r="H3" t="s">
        <v>22</v>
      </c>
      <c r="I3" t="s">
        <v>17</v>
      </c>
      <c r="J3" t="s">
        <v>18</v>
      </c>
      <c r="K3" t="s">
        <v>19</v>
      </c>
      <c r="L3" t="s">
        <v>20</v>
      </c>
      <c r="M3" t="s">
        <v>21</v>
      </c>
      <c r="N3" s="1" t="s">
        <v>26</v>
      </c>
      <c r="O3" t="s">
        <v>6</v>
      </c>
      <c r="P3" t="s">
        <v>4</v>
      </c>
      <c r="Q3" t="s">
        <v>6</v>
      </c>
      <c r="R3" t="s">
        <v>4</v>
      </c>
      <c r="S3" t="s">
        <v>6</v>
      </c>
      <c r="T3" t="s">
        <v>4</v>
      </c>
    </row>
    <row r="4" spans="1:20">
      <c r="A4">
        <v>1</v>
      </c>
      <c r="B4" t="s">
        <v>5</v>
      </c>
      <c r="C4">
        <v>50</v>
      </c>
      <c r="D4">
        <v>5</v>
      </c>
      <c r="E4">
        <v>6</v>
      </c>
      <c r="F4">
        <f>+D4*E4</f>
        <v>30</v>
      </c>
      <c r="G4">
        <f>+F4*10%</f>
        <v>3</v>
      </c>
      <c r="H4">
        <f>+G4*8%</f>
        <v>0.24</v>
      </c>
      <c r="I4">
        <f>+F4*12%</f>
        <v>3.5999999999999996</v>
      </c>
      <c r="M4">
        <f>+F4-G4-H4-I4</f>
        <v>23.160000000000004</v>
      </c>
      <c r="N4">
        <f>+M4/D4</f>
        <v>4.6320000000000006</v>
      </c>
    </row>
    <row r="5" spans="1:20">
      <c r="B5" t="s">
        <v>8</v>
      </c>
      <c r="D5">
        <v>5</v>
      </c>
      <c r="E5">
        <v>6</v>
      </c>
      <c r="F5">
        <f>+D5*E5</f>
        <v>30</v>
      </c>
      <c r="G5">
        <f>+F5*10%</f>
        <v>3</v>
      </c>
      <c r="H5">
        <f>+G5*8%</f>
        <v>0.24</v>
      </c>
      <c r="K5">
        <f>+F5*6%</f>
        <v>1.7999999999999998</v>
      </c>
      <c r="L5">
        <v>1.75</v>
      </c>
      <c r="M5">
        <f>+F5-G5-H5-K5-L5</f>
        <v>23.21</v>
      </c>
      <c r="N5">
        <f>+M5/D5</f>
        <v>4.6420000000000003</v>
      </c>
    </row>
    <row r="8" spans="1:20">
      <c r="A8">
        <v>2</v>
      </c>
      <c r="B8" t="s">
        <v>14</v>
      </c>
      <c r="C8">
        <v>50</v>
      </c>
      <c r="D8">
        <v>5</v>
      </c>
      <c r="E8">
        <v>6</v>
      </c>
      <c r="F8">
        <f>+D8*E8</f>
        <v>30</v>
      </c>
      <c r="G8">
        <f>+F8*10%</f>
        <v>3</v>
      </c>
      <c r="H8">
        <f>+G8*8%</f>
        <v>0.24</v>
      </c>
      <c r="I8">
        <f>+F8*12%</f>
        <v>3.5999999999999996</v>
      </c>
      <c r="M8">
        <f>+F8-G8-H8-I8</f>
        <v>23.160000000000004</v>
      </c>
      <c r="N8">
        <f>+M8/D8</f>
        <v>4.6320000000000006</v>
      </c>
    </row>
    <row r="9" spans="1:20">
      <c r="B9" t="s">
        <v>15</v>
      </c>
      <c r="D9">
        <v>5</v>
      </c>
      <c r="E9">
        <v>6</v>
      </c>
      <c r="F9">
        <f>+D9*E9</f>
        <v>30</v>
      </c>
      <c r="G9">
        <f>+F9*10%</f>
        <v>3</v>
      </c>
      <c r="H9">
        <f>+G9*8%</f>
        <v>0.24</v>
      </c>
      <c r="K9">
        <f>+F9*6%</f>
        <v>1.7999999999999998</v>
      </c>
      <c r="L9">
        <v>1.75</v>
      </c>
      <c r="M9">
        <f>+F9-G9-H9-K9-L9</f>
        <v>23.21</v>
      </c>
      <c r="N9">
        <f>+M9/D9</f>
        <v>4.6420000000000003</v>
      </c>
    </row>
    <row r="11" spans="1:20">
      <c r="A11">
        <v>3</v>
      </c>
      <c r="B11" t="s">
        <v>10</v>
      </c>
      <c r="C11">
        <v>50</v>
      </c>
      <c r="D11">
        <v>5</v>
      </c>
      <c r="E11">
        <v>4</v>
      </c>
      <c r="F11">
        <f>+D11*E11</f>
        <v>20</v>
      </c>
      <c r="G11">
        <f>+F11*10%</f>
        <v>2</v>
      </c>
      <c r="H11">
        <f>+G11*8%</f>
        <v>0.16</v>
      </c>
      <c r="I11">
        <f>+F11*12%</f>
        <v>2.4</v>
      </c>
      <c r="M11">
        <f>+F11-G11-H11-I11</f>
        <v>15.44</v>
      </c>
      <c r="N11">
        <f>+M11/D11</f>
        <v>3.0880000000000001</v>
      </c>
    </row>
    <row r="12" spans="1:20">
      <c r="B12" t="s">
        <v>7</v>
      </c>
      <c r="D12">
        <v>5</v>
      </c>
      <c r="E12">
        <v>4</v>
      </c>
      <c r="F12">
        <f>+D12*E12</f>
        <v>20</v>
      </c>
      <c r="G12">
        <f>+F12*10%</f>
        <v>2</v>
      </c>
      <c r="H12">
        <f>+G12*8%</f>
        <v>0.16</v>
      </c>
      <c r="K12">
        <f>+F12*6%</f>
        <v>1.2</v>
      </c>
      <c r="L12">
        <v>1.75</v>
      </c>
      <c r="M12">
        <f>+F12-G12-H12-K12-L12</f>
        <v>14.89</v>
      </c>
      <c r="N12">
        <f>+M12/D12</f>
        <v>2.9780000000000002</v>
      </c>
    </row>
    <row r="14" spans="1:20">
      <c r="A14">
        <v>4</v>
      </c>
      <c r="B14" t="s">
        <v>11</v>
      </c>
      <c r="C14">
        <v>20</v>
      </c>
      <c r="D14">
        <v>2</v>
      </c>
      <c r="E14">
        <v>12</v>
      </c>
      <c r="F14">
        <f>+D14*E14</f>
        <v>24</v>
      </c>
      <c r="G14">
        <f>+F14*10%</f>
        <v>2.4000000000000004</v>
      </c>
      <c r="H14">
        <f>+G14*8%</f>
        <v>0.19200000000000003</v>
      </c>
      <c r="I14">
        <f>+F14*12%</f>
        <v>2.88</v>
      </c>
      <c r="M14">
        <f>+F14-G14-H14-I14</f>
        <v>18.528000000000002</v>
      </c>
      <c r="N14">
        <f>+M14/D14</f>
        <v>9.2640000000000011</v>
      </c>
    </row>
    <row r="15" spans="1:20">
      <c r="B15" t="s">
        <v>9</v>
      </c>
      <c r="D15">
        <v>2</v>
      </c>
      <c r="E15">
        <v>12</v>
      </c>
      <c r="F15">
        <f>+D15*E15</f>
        <v>24</v>
      </c>
      <c r="G15">
        <f>+F15*10%</f>
        <v>2.4000000000000004</v>
      </c>
      <c r="H15">
        <f>+G15*8%</f>
        <v>0.19200000000000003</v>
      </c>
      <c r="K15">
        <f>+F15*6%</f>
        <v>1.44</v>
      </c>
      <c r="L15">
        <v>1.75</v>
      </c>
      <c r="M15">
        <f>+F15-G15-H15-K15-L15</f>
        <v>18.218</v>
      </c>
      <c r="N15">
        <f>+M15/D15</f>
        <v>9.109</v>
      </c>
    </row>
    <row r="17" spans="1:14">
      <c r="A17">
        <v>5</v>
      </c>
      <c r="B17" t="s">
        <v>13</v>
      </c>
      <c r="C17">
        <v>20</v>
      </c>
      <c r="D17">
        <v>2</v>
      </c>
      <c r="E17">
        <v>8</v>
      </c>
      <c r="F17">
        <f>+D17*E17</f>
        <v>16</v>
      </c>
      <c r="G17">
        <f>+F17*10%</f>
        <v>1.6</v>
      </c>
      <c r="H17">
        <f>+G17*8%</f>
        <v>0.128</v>
      </c>
      <c r="I17">
        <f>+F17*12%</f>
        <v>1.92</v>
      </c>
      <c r="M17">
        <f>+F17-G17-H17-I17</f>
        <v>12.352</v>
      </c>
      <c r="N17">
        <f>+M17/D17</f>
        <v>6.1760000000000002</v>
      </c>
    </row>
    <row r="18" spans="1:14">
      <c r="B18" t="s">
        <v>12</v>
      </c>
      <c r="D18">
        <v>2</v>
      </c>
      <c r="E18">
        <v>8</v>
      </c>
      <c r="F18">
        <f>+D18*E18</f>
        <v>16</v>
      </c>
      <c r="G18">
        <f>+F18*10%</f>
        <v>1.6</v>
      </c>
      <c r="H18">
        <f>+G18*8%</f>
        <v>0.128</v>
      </c>
      <c r="K18">
        <f>+F18*6%</f>
        <v>0.96</v>
      </c>
      <c r="L18">
        <v>1.75</v>
      </c>
      <c r="M18">
        <f>+F18-G18-H18-K18-L18</f>
        <v>11.562000000000001</v>
      </c>
      <c r="N18">
        <f>+M18/D18</f>
        <v>5.7810000000000006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13"/>
  <sheetViews>
    <sheetView tabSelected="1" topLeftCell="A43" workbookViewId="0">
      <selection activeCell="H34" sqref="H34"/>
    </sheetView>
  </sheetViews>
  <sheetFormatPr defaultColWidth="9" defaultRowHeight="15"/>
  <cols>
    <col min="1" max="1" width="10.85546875" style="2" customWidth="1"/>
    <col min="2" max="2" width="13.5703125" style="3" customWidth="1"/>
    <col min="3" max="3" width="8.42578125" style="3" bestFit="1" customWidth="1"/>
    <col min="4" max="4" width="7.7109375" style="4" customWidth="1"/>
    <col min="5" max="5" width="7.5703125" style="4" customWidth="1"/>
    <col min="6" max="6" width="8" style="4" customWidth="1"/>
    <col min="7" max="7" width="7.140625" style="4" customWidth="1"/>
    <col min="8" max="9" width="7.42578125" style="4" customWidth="1"/>
    <col min="10" max="10" width="6.85546875" style="4" bestFit="1" customWidth="1"/>
    <col min="11" max="11" width="7.7109375" style="4" customWidth="1"/>
    <col min="12" max="12" width="7.28515625" style="4" customWidth="1"/>
    <col min="13" max="13" width="8.140625" style="6" customWidth="1"/>
    <col min="14" max="14" width="9" style="132"/>
    <col min="15" max="15" width="9" style="4"/>
    <col min="16" max="17" width="9" style="7"/>
    <col min="18" max="18" width="11.7109375" style="7" bestFit="1" customWidth="1"/>
    <col min="19" max="16384" width="9" style="7"/>
  </cols>
  <sheetData>
    <row r="1" spans="1:16" ht="23.25">
      <c r="F1" s="5" t="s">
        <v>27</v>
      </c>
    </row>
    <row r="2" spans="1:16" ht="23.25">
      <c r="F2" s="5" t="s">
        <v>28</v>
      </c>
    </row>
    <row r="3" spans="1:16" ht="20.25">
      <c r="F3" s="8"/>
    </row>
    <row r="4" spans="1:16">
      <c r="G4" s="9" t="s">
        <v>16</v>
      </c>
      <c r="J4" s="4" t="s">
        <v>29</v>
      </c>
      <c r="L4" s="10"/>
    </row>
    <row r="5" spans="1:16">
      <c r="C5" s="11"/>
      <c r="D5" s="12"/>
      <c r="E5" s="12"/>
      <c r="F5" s="13">
        <v>0.1</v>
      </c>
      <c r="G5" s="14">
        <v>0.08</v>
      </c>
      <c r="H5" s="13">
        <v>0.12</v>
      </c>
      <c r="I5" s="15"/>
      <c r="J5" s="14">
        <v>0.08</v>
      </c>
      <c r="K5" s="14"/>
      <c r="L5" s="12"/>
      <c r="N5" s="132" t="s">
        <v>75</v>
      </c>
      <c r="O5" s="4" t="s">
        <v>76</v>
      </c>
      <c r="P5" s="7" t="s">
        <v>77</v>
      </c>
    </row>
    <row r="6" spans="1:16">
      <c r="A6" s="2" t="s">
        <v>33</v>
      </c>
      <c r="B6" s="3" t="s">
        <v>31</v>
      </c>
      <c r="C6" s="16" t="s">
        <v>32</v>
      </c>
      <c r="D6" s="17" t="s">
        <v>33</v>
      </c>
      <c r="E6" s="17" t="s">
        <v>34</v>
      </c>
      <c r="F6" s="18" t="s">
        <v>35</v>
      </c>
      <c r="G6" s="19" t="s">
        <v>36</v>
      </c>
      <c r="H6" s="18" t="s">
        <v>35</v>
      </c>
      <c r="I6" s="20"/>
      <c r="J6" s="19" t="s">
        <v>36</v>
      </c>
      <c r="K6" s="19" t="s">
        <v>33</v>
      </c>
      <c r="L6" s="17" t="s">
        <v>37</v>
      </c>
    </row>
    <row r="7" spans="1:16" s="30" customFormat="1" ht="12">
      <c r="A7" s="21" t="s">
        <v>70</v>
      </c>
      <c r="B7" s="101" t="s">
        <v>5</v>
      </c>
      <c r="C7" s="23">
        <f>N7*O7</f>
        <v>30</v>
      </c>
      <c r="D7" s="145">
        <v>3.99</v>
      </c>
      <c r="E7" s="25"/>
      <c r="F7" s="26">
        <f>SUM(C7:D7)*0.1</f>
        <v>3.3990000000000005</v>
      </c>
      <c r="G7" s="27">
        <f>F7*0.08</f>
        <v>0.27192000000000005</v>
      </c>
      <c r="H7" s="26">
        <f>SUM(C7:D7)*0.12</f>
        <v>4.0788000000000002</v>
      </c>
      <c r="I7" s="28"/>
      <c r="J7" s="27">
        <f>H7*0.08</f>
        <v>0.32630400000000004</v>
      </c>
      <c r="K7" s="27">
        <v>3.99</v>
      </c>
      <c r="L7" s="25">
        <f t="shared" ref="L7:L10" si="0">SUM(C7:D7)-SUM(E7:K7)</f>
        <v>21.923976000000003</v>
      </c>
      <c r="M7" s="29" t="s">
        <v>69</v>
      </c>
      <c r="N7" s="87">
        <v>6</v>
      </c>
      <c r="O7" s="149">
        <v>5</v>
      </c>
      <c r="P7" s="87">
        <f>L7/O7</f>
        <v>4.384795200000001</v>
      </c>
    </row>
    <row r="8" spans="1:16" s="30" customFormat="1" ht="12">
      <c r="A8" s="21" t="s">
        <v>71</v>
      </c>
      <c r="B8" s="101"/>
      <c r="C8" s="23">
        <f t="shared" ref="C8:C20" si="1">N8*O8</f>
        <v>30</v>
      </c>
      <c r="D8" s="145">
        <v>3.2</v>
      </c>
      <c r="E8" s="25"/>
      <c r="F8" s="26">
        <f t="shared" ref="F8:F10" si="2">SUM(C8:D8)*0.1</f>
        <v>3.3200000000000003</v>
      </c>
      <c r="G8" s="27">
        <f t="shared" ref="G8:G10" si="3">F8*0.08</f>
        <v>0.2656</v>
      </c>
      <c r="H8" s="26">
        <f t="shared" ref="H8:H10" si="4">SUM(C8:D8)*0.12</f>
        <v>3.984</v>
      </c>
      <c r="I8" s="28"/>
      <c r="J8" s="27">
        <f t="shared" ref="J8:J10" si="5">H8*0.08</f>
        <v>0.31872</v>
      </c>
      <c r="K8" s="27">
        <v>3.2</v>
      </c>
      <c r="L8" s="25">
        <f t="shared" si="0"/>
        <v>22.111680000000003</v>
      </c>
      <c r="M8" s="29"/>
      <c r="N8" s="87">
        <v>6</v>
      </c>
      <c r="O8" s="149">
        <v>5</v>
      </c>
      <c r="P8" s="87">
        <f t="shared" ref="P8:P20" si="6">L8/O8</f>
        <v>4.4223360000000005</v>
      </c>
    </row>
    <row r="9" spans="1:16" s="30" customFormat="1" ht="12">
      <c r="A9" s="21"/>
      <c r="B9" s="22"/>
      <c r="C9" s="23"/>
      <c r="D9" s="145"/>
      <c r="E9" s="25"/>
      <c r="F9" s="26"/>
      <c r="G9" s="27"/>
      <c r="H9" s="26"/>
      <c r="I9" s="28"/>
      <c r="J9" s="27"/>
      <c r="K9" s="27"/>
      <c r="L9" s="25"/>
      <c r="M9" s="29"/>
      <c r="N9" s="87"/>
      <c r="O9" s="149"/>
      <c r="P9" s="87"/>
    </row>
    <row r="10" spans="1:16" s="30" customFormat="1">
      <c r="A10" s="21" t="s">
        <v>70</v>
      </c>
      <c r="B10" t="s">
        <v>14</v>
      </c>
      <c r="C10" s="23">
        <f t="shared" si="1"/>
        <v>30</v>
      </c>
      <c r="D10" s="145">
        <v>3.99</v>
      </c>
      <c r="E10" s="25"/>
      <c r="F10" s="26">
        <f t="shared" si="2"/>
        <v>3.3990000000000005</v>
      </c>
      <c r="G10" s="27">
        <f t="shared" si="3"/>
        <v>0.27192000000000005</v>
      </c>
      <c r="H10" s="26">
        <f t="shared" si="4"/>
        <v>4.0788000000000002</v>
      </c>
      <c r="I10" s="28"/>
      <c r="J10" s="27">
        <f t="shared" si="5"/>
        <v>0.32630400000000004</v>
      </c>
      <c r="K10" s="27">
        <v>3.99</v>
      </c>
      <c r="L10" s="25">
        <f t="shared" si="0"/>
        <v>21.923976000000003</v>
      </c>
      <c r="M10" s="29" t="s">
        <v>69</v>
      </c>
      <c r="N10" s="87">
        <v>6</v>
      </c>
      <c r="O10" s="149">
        <v>5</v>
      </c>
      <c r="P10" s="87">
        <f t="shared" si="6"/>
        <v>4.384795200000001</v>
      </c>
    </row>
    <row r="11" spans="1:16" s="30" customFormat="1">
      <c r="A11" s="21" t="s">
        <v>71</v>
      </c>
      <c r="B11"/>
      <c r="C11" s="23">
        <f t="shared" si="1"/>
        <v>30</v>
      </c>
      <c r="D11" s="145">
        <v>3.2</v>
      </c>
      <c r="E11" s="25"/>
      <c r="F11" s="26">
        <f t="shared" ref="F11:F19" si="7">SUM(C11:D11)*0.1</f>
        <v>3.3200000000000003</v>
      </c>
      <c r="G11" s="27">
        <f t="shared" ref="G11:G19" si="8">F11*0.08</f>
        <v>0.2656</v>
      </c>
      <c r="H11" s="26">
        <f t="shared" ref="H11:H19" si="9">SUM(C11:D11)*0.12</f>
        <v>3.984</v>
      </c>
      <c r="I11" s="28"/>
      <c r="J11" s="27">
        <f t="shared" ref="J11:J19" si="10">H11*0.08</f>
        <v>0.31872</v>
      </c>
      <c r="K11" s="27">
        <v>3.2</v>
      </c>
      <c r="L11" s="25">
        <f t="shared" ref="L11:L19" si="11">SUM(C11:D11)-SUM(E11:K11)</f>
        <v>22.111680000000003</v>
      </c>
      <c r="M11" s="29"/>
      <c r="N11" s="87">
        <v>6</v>
      </c>
      <c r="O11" s="149">
        <v>5</v>
      </c>
      <c r="P11" s="87">
        <f t="shared" si="6"/>
        <v>4.4223360000000005</v>
      </c>
    </row>
    <row r="12" spans="1:16" s="30" customFormat="1" ht="12">
      <c r="A12" s="21"/>
      <c r="B12" s="22"/>
      <c r="C12" s="23"/>
      <c r="D12" s="24"/>
      <c r="E12" s="25"/>
      <c r="F12" s="26"/>
      <c r="G12" s="27"/>
      <c r="H12" s="26"/>
      <c r="I12" s="28"/>
      <c r="J12" s="27"/>
      <c r="K12" s="27"/>
      <c r="L12" s="25"/>
      <c r="M12" s="29"/>
      <c r="N12" s="87"/>
      <c r="O12" s="149"/>
      <c r="P12" s="87"/>
    </row>
    <row r="13" spans="1:16" s="30" customFormat="1">
      <c r="A13" s="21" t="s">
        <v>70</v>
      </c>
      <c r="B13" t="s">
        <v>10</v>
      </c>
      <c r="C13" s="23">
        <f t="shared" si="1"/>
        <v>20</v>
      </c>
      <c r="D13" s="145">
        <v>3.99</v>
      </c>
      <c r="E13" s="25"/>
      <c r="F13" s="26">
        <f t="shared" si="7"/>
        <v>2.3990000000000005</v>
      </c>
      <c r="G13" s="27">
        <f t="shared" si="8"/>
        <v>0.19192000000000004</v>
      </c>
      <c r="H13" s="26">
        <f t="shared" si="9"/>
        <v>2.8788</v>
      </c>
      <c r="I13" s="28"/>
      <c r="J13" s="27">
        <f t="shared" si="10"/>
        <v>0.23030400000000001</v>
      </c>
      <c r="K13" s="27">
        <v>3.99</v>
      </c>
      <c r="L13" s="25">
        <f t="shared" si="11"/>
        <v>14.299976000000001</v>
      </c>
      <c r="M13" s="29" t="s">
        <v>69</v>
      </c>
      <c r="N13" s="87">
        <v>4</v>
      </c>
      <c r="O13" s="149">
        <v>5</v>
      </c>
      <c r="P13" s="87">
        <f t="shared" si="6"/>
        <v>2.8599952000000002</v>
      </c>
    </row>
    <row r="14" spans="1:16" s="30" customFormat="1">
      <c r="A14" s="21" t="s">
        <v>71</v>
      </c>
      <c r="B14"/>
      <c r="C14" s="23">
        <f t="shared" si="1"/>
        <v>20</v>
      </c>
      <c r="D14" s="145">
        <v>3.2</v>
      </c>
      <c r="E14" s="25"/>
      <c r="F14" s="26">
        <f t="shared" si="7"/>
        <v>2.3199999999999998</v>
      </c>
      <c r="G14" s="27">
        <f t="shared" si="8"/>
        <v>0.18559999999999999</v>
      </c>
      <c r="H14" s="26">
        <f t="shared" si="9"/>
        <v>2.7839999999999998</v>
      </c>
      <c r="I14" s="28"/>
      <c r="J14" s="27">
        <f t="shared" si="10"/>
        <v>0.22272</v>
      </c>
      <c r="K14" s="27">
        <v>3.2</v>
      </c>
      <c r="L14" s="25">
        <f t="shared" si="11"/>
        <v>14.487679999999999</v>
      </c>
      <c r="M14" s="29"/>
      <c r="N14" s="87">
        <v>4</v>
      </c>
      <c r="O14" s="149">
        <v>5</v>
      </c>
      <c r="P14" s="87">
        <f t="shared" si="6"/>
        <v>2.8975359999999997</v>
      </c>
    </row>
    <row r="15" spans="1:16" s="30" customFormat="1" ht="12">
      <c r="A15" s="21"/>
      <c r="B15" s="22"/>
      <c r="C15" s="23"/>
      <c r="D15" s="145"/>
      <c r="E15" s="25"/>
      <c r="F15" s="26"/>
      <c r="G15" s="27"/>
      <c r="H15" s="26"/>
      <c r="I15" s="28"/>
      <c r="J15" s="27"/>
      <c r="K15" s="27"/>
      <c r="L15" s="25"/>
      <c r="M15" s="29"/>
      <c r="N15" s="87"/>
      <c r="O15" s="149"/>
      <c r="P15" s="87"/>
    </row>
    <row r="16" spans="1:16" s="30" customFormat="1">
      <c r="A16" s="21" t="s">
        <v>70</v>
      </c>
      <c r="B16" t="s">
        <v>11</v>
      </c>
      <c r="C16" s="23">
        <f t="shared" si="1"/>
        <v>24</v>
      </c>
      <c r="D16" s="145">
        <v>3.99</v>
      </c>
      <c r="E16" s="25"/>
      <c r="F16" s="26">
        <f t="shared" si="7"/>
        <v>2.7990000000000004</v>
      </c>
      <c r="G16" s="27">
        <f t="shared" si="8"/>
        <v>0.22392000000000004</v>
      </c>
      <c r="H16" s="26">
        <f t="shared" si="9"/>
        <v>3.3588</v>
      </c>
      <c r="I16" s="28"/>
      <c r="J16" s="27">
        <f t="shared" si="10"/>
        <v>0.268704</v>
      </c>
      <c r="K16" s="27">
        <v>3.99</v>
      </c>
      <c r="L16" s="25">
        <f t="shared" si="11"/>
        <v>17.349576000000003</v>
      </c>
      <c r="M16" s="29" t="s">
        <v>74</v>
      </c>
      <c r="N16" s="87">
        <v>12</v>
      </c>
      <c r="O16" s="149">
        <v>2</v>
      </c>
      <c r="P16" s="87">
        <f t="shared" si="6"/>
        <v>8.6747880000000013</v>
      </c>
    </row>
    <row r="17" spans="1:28" s="30" customFormat="1">
      <c r="A17" s="21" t="s">
        <v>71</v>
      </c>
      <c r="B17"/>
      <c r="C17" s="23">
        <f t="shared" si="1"/>
        <v>24</v>
      </c>
      <c r="D17" s="145">
        <v>3.2</v>
      </c>
      <c r="E17" s="25"/>
      <c r="F17" s="26">
        <f t="shared" si="7"/>
        <v>2.72</v>
      </c>
      <c r="G17" s="27">
        <f t="shared" si="8"/>
        <v>0.21760000000000002</v>
      </c>
      <c r="H17" s="26">
        <f t="shared" si="9"/>
        <v>3.2639999999999998</v>
      </c>
      <c r="I17" s="28"/>
      <c r="J17" s="27">
        <f t="shared" si="10"/>
        <v>0.26111999999999996</v>
      </c>
      <c r="K17" s="27">
        <v>3.2</v>
      </c>
      <c r="L17" s="25">
        <f t="shared" si="11"/>
        <v>17.537279999999999</v>
      </c>
      <c r="M17" s="29"/>
      <c r="N17" s="87">
        <v>12</v>
      </c>
      <c r="O17" s="149">
        <v>2</v>
      </c>
      <c r="P17" s="87">
        <f t="shared" si="6"/>
        <v>8.7686399999999995</v>
      </c>
    </row>
    <row r="18" spans="1:28" s="30" customFormat="1" ht="12">
      <c r="A18" s="21"/>
      <c r="B18" s="73"/>
      <c r="C18" s="23"/>
      <c r="D18" s="145"/>
      <c r="E18" s="25"/>
      <c r="F18" s="26"/>
      <c r="G18" s="27"/>
      <c r="H18" s="26"/>
      <c r="I18" s="28"/>
      <c r="J18" s="27"/>
      <c r="K18" s="27"/>
      <c r="L18" s="25"/>
      <c r="M18" s="29"/>
      <c r="N18" s="87"/>
      <c r="O18" s="149"/>
      <c r="P18" s="87"/>
    </row>
    <row r="19" spans="1:28" s="30" customFormat="1">
      <c r="A19" s="21" t="s">
        <v>70</v>
      </c>
      <c r="B19" t="s">
        <v>13</v>
      </c>
      <c r="C19" s="23">
        <f t="shared" si="1"/>
        <v>16</v>
      </c>
      <c r="D19" s="145">
        <v>3.99</v>
      </c>
      <c r="E19" s="25"/>
      <c r="F19" s="26">
        <f t="shared" si="7"/>
        <v>1.9990000000000003</v>
      </c>
      <c r="G19" s="27">
        <f t="shared" si="8"/>
        <v>0.15992000000000003</v>
      </c>
      <c r="H19" s="26">
        <f t="shared" si="9"/>
        <v>2.3988</v>
      </c>
      <c r="I19" s="28"/>
      <c r="J19" s="27">
        <f t="shared" si="10"/>
        <v>0.19190400000000002</v>
      </c>
      <c r="K19" s="27">
        <v>3.99</v>
      </c>
      <c r="L19" s="25">
        <f t="shared" si="11"/>
        <v>11.250376000000003</v>
      </c>
      <c r="M19" s="29" t="s">
        <v>74</v>
      </c>
      <c r="N19" s="87">
        <v>8</v>
      </c>
      <c r="O19" s="149">
        <v>2</v>
      </c>
      <c r="P19" s="87">
        <f t="shared" si="6"/>
        <v>5.6251880000000014</v>
      </c>
    </row>
    <row r="20" spans="1:28" s="30" customFormat="1">
      <c r="A20" s="21" t="s">
        <v>71</v>
      </c>
      <c r="B20"/>
      <c r="C20" s="23">
        <f t="shared" si="1"/>
        <v>16</v>
      </c>
      <c r="D20" s="145">
        <v>3.2</v>
      </c>
      <c r="E20" s="25"/>
      <c r="F20" s="26">
        <f t="shared" ref="F20" si="12">SUM(C20:D20)*0.1</f>
        <v>1.92</v>
      </c>
      <c r="G20" s="27">
        <f t="shared" ref="G20" si="13">F20*0.08</f>
        <v>0.15359999999999999</v>
      </c>
      <c r="H20" s="26">
        <f t="shared" ref="H20" si="14">SUM(C20:D20)*0.12</f>
        <v>2.3039999999999998</v>
      </c>
      <c r="I20" s="28"/>
      <c r="J20" s="27">
        <f t="shared" ref="J20" si="15">H20*0.08</f>
        <v>0.18431999999999998</v>
      </c>
      <c r="K20" s="27">
        <v>3.2</v>
      </c>
      <c r="L20" s="25">
        <f t="shared" ref="L20" si="16">SUM(C20:D20)-SUM(E20:K20)</f>
        <v>11.438079999999999</v>
      </c>
      <c r="M20" s="29"/>
      <c r="N20" s="87">
        <v>8</v>
      </c>
      <c r="O20" s="149">
        <v>2</v>
      </c>
      <c r="P20" s="87">
        <f t="shared" si="6"/>
        <v>5.7190399999999997</v>
      </c>
    </row>
    <row r="21" spans="1:28">
      <c r="B21" s="31"/>
      <c r="C21" s="32"/>
      <c r="D21" s="33"/>
      <c r="E21" s="34"/>
      <c r="F21" s="35"/>
      <c r="G21" s="36"/>
      <c r="H21" s="35"/>
      <c r="I21" s="37"/>
      <c r="J21" s="36"/>
      <c r="K21" s="36"/>
      <c r="L21" s="34"/>
    </row>
    <row r="22" spans="1:28">
      <c r="B22" s="38" t="s">
        <v>38</v>
      </c>
      <c r="C22" s="39">
        <f t="shared" ref="C22:L22" si="17">SUM(C7:C21)</f>
        <v>240</v>
      </c>
      <c r="D22" s="39">
        <f t="shared" si="17"/>
        <v>35.949999999999996</v>
      </c>
      <c r="E22" s="39">
        <f t="shared" si="17"/>
        <v>0</v>
      </c>
      <c r="F22" s="39">
        <f t="shared" si="17"/>
        <v>27.594999999999999</v>
      </c>
      <c r="G22" s="39">
        <f t="shared" si="17"/>
        <v>2.2076000000000002</v>
      </c>
      <c r="H22" s="39">
        <f t="shared" si="17"/>
        <v>33.113999999999997</v>
      </c>
      <c r="I22" s="39"/>
      <c r="J22" s="39">
        <f t="shared" si="17"/>
        <v>2.6491200000000004</v>
      </c>
      <c r="K22" s="39">
        <f t="shared" si="17"/>
        <v>35.949999999999996</v>
      </c>
      <c r="L22" s="39">
        <f t="shared" si="17"/>
        <v>174.43428000000006</v>
      </c>
    </row>
    <row r="23" spans="1:28">
      <c r="C23" s="38"/>
      <c r="D23" s="40"/>
      <c r="E23" s="40"/>
      <c r="F23" s="40"/>
      <c r="G23" s="40"/>
      <c r="H23" s="40"/>
      <c r="I23" s="40"/>
      <c r="J23" s="40"/>
      <c r="K23" s="40"/>
      <c r="L23" s="40"/>
    </row>
    <row r="24" spans="1:28">
      <c r="C24" s="38" t="s">
        <v>39</v>
      </c>
      <c r="D24" s="41" t="s">
        <v>40</v>
      </c>
      <c r="E24" s="40"/>
      <c r="F24" s="40"/>
      <c r="G24" s="40"/>
      <c r="H24" s="40"/>
      <c r="I24" s="40"/>
      <c r="J24" s="40"/>
      <c r="K24" s="40"/>
      <c r="L24" s="40"/>
    </row>
    <row r="25" spans="1:28">
      <c r="D25" s="42"/>
      <c r="E25" s="42"/>
      <c r="F25" s="42"/>
      <c r="G25" s="42"/>
      <c r="H25" s="40"/>
      <c r="I25" s="40"/>
      <c r="J25" s="42"/>
      <c r="K25" s="42"/>
      <c r="L25" s="42"/>
    </row>
    <row r="26" spans="1:28">
      <c r="D26" s="42"/>
      <c r="E26" s="42"/>
      <c r="F26" s="43" t="s">
        <v>16</v>
      </c>
      <c r="G26" s="42"/>
      <c r="H26" s="44" t="s">
        <v>41</v>
      </c>
      <c r="I26" s="44"/>
      <c r="J26" s="43"/>
      <c r="K26" s="43"/>
      <c r="L26" s="45"/>
    </row>
    <row r="27" spans="1:28">
      <c r="C27" s="11"/>
      <c r="D27" s="12"/>
      <c r="E27" s="12"/>
      <c r="F27" s="13">
        <v>0.1</v>
      </c>
      <c r="G27" s="14">
        <v>7.0000000000000007E-2</v>
      </c>
      <c r="H27" s="46">
        <v>2.1399999999999999E-2</v>
      </c>
      <c r="I27" s="47">
        <v>2.1399999999999999E-2</v>
      </c>
      <c r="J27" s="48">
        <v>2.1399999999999999E-2</v>
      </c>
      <c r="K27" s="14"/>
      <c r="L27" s="12" t="s">
        <v>37</v>
      </c>
    </row>
    <row r="28" spans="1:28">
      <c r="A28" s="2" t="s">
        <v>30</v>
      </c>
      <c r="B28" s="3" t="s">
        <v>31</v>
      </c>
      <c r="C28" s="16" t="s">
        <v>32</v>
      </c>
      <c r="D28" s="17" t="s">
        <v>33</v>
      </c>
      <c r="E28" s="17" t="s">
        <v>34</v>
      </c>
      <c r="F28" s="18" t="s">
        <v>35</v>
      </c>
      <c r="G28" s="19" t="s">
        <v>36</v>
      </c>
      <c r="H28" s="49" t="s">
        <v>42</v>
      </c>
      <c r="I28" s="50" t="s">
        <v>43</v>
      </c>
      <c r="J28" s="51" t="s">
        <v>44</v>
      </c>
      <c r="K28" s="19" t="s">
        <v>33</v>
      </c>
      <c r="L28" s="17" t="s">
        <v>21</v>
      </c>
      <c r="O28" s="134"/>
    </row>
    <row r="29" spans="1:28" s="62" customFormat="1" ht="12.75">
      <c r="A29" s="52" t="s">
        <v>72</v>
      </c>
      <c r="B29" s="101" t="s">
        <v>5</v>
      </c>
      <c r="C29" s="151">
        <f t="shared" ref="C29" si="18">N29*O29</f>
        <v>30</v>
      </c>
      <c r="D29" s="55">
        <v>1.75</v>
      </c>
      <c r="E29" s="54"/>
      <c r="F29" s="56">
        <f t="shared" ref="F29:F35" si="19">ROUND(SUM(C29:D29)*0.1,2)</f>
        <v>3.18</v>
      </c>
      <c r="G29" s="57">
        <f t="shared" ref="G29:G35" si="20">ROUND(F29*0.07,2)</f>
        <v>0.22</v>
      </c>
      <c r="H29" s="58">
        <f t="shared" ref="H29:H35" si="21">ROUND((SUM(C29:D29)-O29)*0.0214,2)</f>
        <v>0.56999999999999995</v>
      </c>
      <c r="I29" s="59">
        <f t="shared" ref="I29:I35" si="22">ROUND(C29*0.0107,2)+ROUND(C29*0.0535,2)</f>
        <v>1.9300000000000002</v>
      </c>
      <c r="J29" s="60">
        <f t="shared" ref="J29:J35" si="23">ROUND(C29*0.0214,2)</f>
        <v>0.64</v>
      </c>
      <c r="K29" s="57">
        <v>3.26</v>
      </c>
      <c r="L29" s="54">
        <f t="shared" ref="L29:L35" si="24">SUM(C29:D29)-SUM(E29:K29)</f>
        <v>21.95</v>
      </c>
      <c r="M29" s="29" t="s">
        <v>69</v>
      </c>
      <c r="N29" s="63">
        <v>6</v>
      </c>
      <c r="O29" s="150">
        <v>5</v>
      </c>
      <c r="P29" s="87">
        <f t="shared" ref="P29:P37" si="25">L29/O29</f>
        <v>4.3899999999999997</v>
      </c>
      <c r="Q29" s="65"/>
      <c r="R29" s="65"/>
      <c r="S29" s="63"/>
      <c r="T29" s="63"/>
      <c r="U29" s="63"/>
      <c r="V29" s="63"/>
      <c r="W29" s="63"/>
      <c r="X29" s="63"/>
      <c r="Y29" s="63"/>
      <c r="Z29" s="63"/>
      <c r="AA29" s="63"/>
      <c r="AB29" s="63"/>
    </row>
    <row r="30" spans="1:28" s="62" customFormat="1" ht="12.75">
      <c r="A30" s="52"/>
      <c r="B30" s="53"/>
      <c r="C30" s="54"/>
      <c r="D30" s="55"/>
      <c r="E30" s="54"/>
      <c r="F30" s="56"/>
      <c r="G30" s="57"/>
      <c r="H30" s="58"/>
      <c r="I30" s="59"/>
      <c r="J30" s="60"/>
      <c r="K30" s="57"/>
      <c r="L30" s="54"/>
      <c r="M30" s="61"/>
      <c r="N30" s="63"/>
      <c r="O30" s="150"/>
      <c r="P30" s="87"/>
      <c r="Q30" s="65"/>
      <c r="R30" s="65"/>
      <c r="S30" s="63"/>
      <c r="T30" s="63"/>
      <c r="U30" s="63"/>
      <c r="V30" s="63"/>
      <c r="W30" s="63"/>
      <c r="X30" s="63"/>
      <c r="Y30" s="63"/>
      <c r="Z30" s="63"/>
      <c r="AA30" s="63"/>
      <c r="AB30" s="63"/>
    </row>
    <row r="31" spans="1:28" s="62" customFormat="1">
      <c r="A31" s="52" t="s">
        <v>72</v>
      </c>
      <c r="B31" t="s">
        <v>14</v>
      </c>
      <c r="C31" s="145">
        <f t="shared" ref="C31" si="26">N31*O31</f>
        <v>30</v>
      </c>
      <c r="D31" s="55">
        <v>1.75</v>
      </c>
      <c r="E31" s="54"/>
      <c r="F31" s="56">
        <f t="shared" si="19"/>
        <v>3.18</v>
      </c>
      <c r="G31" s="57">
        <f t="shared" si="20"/>
        <v>0.22</v>
      </c>
      <c r="H31" s="58">
        <f t="shared" si="21"/>
        <v>0.56999999999999995</v>
      </c>
      <c r="I31" s="59">
        <f t="shared" si="22"/>
        <v>1.9300000000000002</v>
      </c>
      <c r="J31" s="60">
        <f t="shared" si="23"/>
        <v>0.64</v>
      </c>
      <c r="K31" s="57">
        <v>3.26</v>
      </c>
      <c r="L31" s="54">
        <f t="shared" si="24"/>
        <v>21.95</v>
      </c>
      <c r="M31" s="29" t="s">
        <v>69</v>
      </c>
      <c r="N31" s="63">
        <v>6</v>
      </c>
      <c r="O31" s="150">
        <v>5</v>
      </c>
      <c r="P31" s="87">
        <f t="shared" si="25"/>
        <v>4.3899999999999997</v>
      </c>
      <c r="Q31" s="65"/>
      <c r="R31" s="65"/>
      <c r="S31" s="63"/>
      <c r="T31" s="63"/>
      <c r="U31" s="63"/>
      <c r="V31" s="63"/>
      <c r="W31" s="63"/>
      <c r="X31" s="63"/>
      <c r="Y31" s="63"/>
      <c r="Z31" s="63"/>
      <c r="AA31" s="63"/>
      <c r="AB31" s="63"/>
    </row>
    <row r="32" spans="1:28" s="62" customFormat="1" ht="12.75">
      <c r="A32" s="52"/>
      <c r="B32" s="53"/>
      <c r="C32" s="54"/>
      <c r="D32" s="55"/>
      <c r="E32" s="54"/>
      <c r="F32" s="56"/>
      <c r="G32" s="57"/>
      <c r="H32" s="58"/>
      <c r="I32" s="59"/>
      <c r="J32" s="60"/>
      <c r="K32" s="57"/>
      <c r="L32" s="54"/>
      <c r="M32" s="61"/>
      <c r="N32" s="63"/>
      <c r="O32" s="150"/>
      <c r="P32" s="87"/>
      <c r="Q32" s="65"/>
      <c r="R32" s="65"/>
      <c r="S32" s="63"/>
      <c r="T32" s="63"/>
      <c r="U32" s="63"/>
      <c r="V32" s="63"/>
      <c r="W32" s="63"/>
      <c r="X32" s="63"/>
      <c r="Y32" s="63"/>
      <c r="Z32" s="63"/>
      <c r="AA32" s="63"/>
      <c r="AB32" s="63"/>
    </row>
    <row r="33" spans="1:28" s="62" customFormat="1">
      <c r="A33" s="52" t="s">
        <v>72</v>
      </c>
      <c r="B33" t="s">
        <v>10</v>
      </c>
      <c r="C33" s="145">
        <f t="shared" ref="C33" si="27">N33*O33</f>
        <v>20</v>
      </c>
      <c r="D33" s="55">
        <v>1.75</v>
      </c>
      <c r="E33" s="54"/>
      <c r="F33" s="56">
        <f t="shared" si="19"/>
        <v>2.1800000000000002</v>
      </c>
      <c r="G33" s="57">
        <f t="shared" si="20"/>
        <v>0.15</v>
      </c>
      <c r="H33" s="58">
        <f t="shared" si="21"/>
        <v>0.36</v>
      </c>
      <c r="I33" s="59">
        <f t="shared" si="22"/>
        <v>1.28</v>
      </c>
      <c r="J33" s="60">
        <f t="shared" si="23"/>
        <v>0.43</v>
      </c>
      <c r="K33" s="57">
        <v>3.26</v>
      </c>
      <c r="L33" s="54">
        <f t="shared" si="24"/>
        <v>14.09</v>
      </c>
      <c r="M33" s="29" t="s">
        <v>69</v>
      </c>
      <c r="N33" s="63">
        <v>4</v>
      </c>
      <c r="O33" s="150">
        <v>5</v>
      </c>
      <c r="P33" s="87">
        <f t="shared" si="25"/>
        <v>2.8180000000000001</v>
      </c>
      <c r="Q33" s="65"/>
      <c r="R33" s="65"/>
      <c r="S33" s="63"/>
      <c r="T33" s="63"/>
      <c r="U33" s="63"/>
      <c r="V33" s="63"/>
      <c r="W33" s="63"/>
      <c r="X33" s="63"/>
      <c r="Y33" s="63"/>
      <c r="Z33" s="63"/>
      <c r="AA33" s="63"/>
      <c r="AB33" s="63"/>
    </row>
    <row r="34" spans="1:28" s="62" customFormat="1" ht="12.75">
      <c r="A34" s="52"/>
      <c r="B34" s="53"/>
      <c r="C34" s="54"/>
      <c r="D34" s="55"/>
      <c r="E34" s="54"/>
      <c r="F34" s="56"/>
      <c r="G34" s="57"/>
      <c r="H34" s="58"/>
      <c r="I34" s="59"/>
      <c r="J34" s="60"/>
      <c r="K34" s="57"/>
      <c r="L34" s="54"/>
      <c r="M34" s="61"/>
      <c r="N34" s="63"/>
      <c r="O34" s="150"/>
      <c r="P34" s="87"/>
      <c r="Q34" s="65"/>
      <c r="R34" s="65"/>
      <c r="S34" s="63"/>
      <c r="T34" s="63"/>
      <c r="U34" s="63"/>
      <c r="V34" s="63"/>
      <c r="W34" s="63"/>
      <c r="X34" s="63"/>
      <c r="Y34" s="63"/>
      <c r="Z34" s="63"/>
      <c r="AA34" s="63"/>
      <c r="AB34" s="63"/>
    </row>
    <row r="35" spans="1:28" s="62" customFormat="1">
      <c r="A35" s="52" t="s">
        <v>72</v>
      </c>
      <c r="B35" t="s">
        <v>11</v>
      </c>
      <c r="C35" s="145">
        <f t="shared" ref="C35" si="28">N35*O35</f>
        <v>24</v>
      </c>
      <c r="D35" s="55">
        <v>1.75</v>
      </c>
      <c r="E35" s="54"/>
      <c r="F35" s="56">
        <f t="shared" si="19"/>
        <v>2.58</v>
      </c>
      <c r="G35" s="57">
        <f t="shared" si="20"/>
        <v>0.18</v>
      </c>
      <c r="H35" s="58">
        <f t="shared" si="21"/>
        <v>0.51</v>
      </c>
      <c r="I35" s="59">
        <f t="shared" si="22"/>
        <v>1.54</v>
      </c>
      <c r="J35" s="60">
        <f t="shared" si="23"/>
        <v>0.51</v>
      </c>
      <c r="K35" s="57">
        <v>3.26</v>
      </c>
      <c r="L35" s="54">
        <f t="shared" si="24"/>
        <v>17.170000000000002</v>
      </c>
      <c r="M35" s="29" t="s">
        <v>74</v>
      </c>
      <c r="N35" s="63">
        <v>12</v>
      </c>
      <c r="O35" s="150">
        <v>2</v>
      </c>
      <c r="P35" s="87">
        <f t="shared" si="25"/>
        <v>8.5850000000000009</v>
      </c>
      <c r="Q35" s="65"/>
      <c r="R35" s="65"/>
      <c r="S35" s="63"/>
      <c r="T35" s="63"/>
      <c r="U35" s="63"/>
      <c r="V35" s="63"/>
      <c r="W35" s="63"/>
      <c r="X35" s="63"/>
      <c r="Y35" s="63"/>
      <c r="Z35" s="63"/>
      <c r="AA35" s="63"/>
      <c r="AB35" s="63"/>
    </row>
    <row r="36" spans="1:28" s="62" customFormat="1" ht="12.75">
      <c r="A36" s="52"/>
      <c r="B36" s="73"/>
      <c r="C36" s="83"/>
      <c r="D36" s="55"/>
      <c r="E36" s="54"/>
      <c r="F36" s="56"/>
      <c r="G36" s="57"/>
      <c r="H36" s="58"/>
      <c r="I36" s="59"/>
      <c r="J36" s="60"/>
      <c r="K36" s="57"/>
      <c r="L36" s="54"/>
      <c r="M36" s="29"/>
      <c r="N36" s="63"/>
      <c r="O36" s="150"/>
      <c r="P36" s="87"/>
      <c r="Q36" s="65"/>
      <c r="R36" s="65"/>
      <c r="S36" s="63"/>
      <c r="T36" s="63"/>
      <c r="U36" s="63"/>
      <c r="V36" s="63"/>
      <c r="W36" s="63"/>
      <c r="X36" s="63"/>
      <c r="Y36" s="63"/>
      <c r="Z36" s="63"/>
      <c r="AA36" s="63"/>
      <c r="AB36" s="63"/>
    </row>
    <row r="37" spans="1:28" s="62" customFormat="1">
      <c r="A37" s="52" t="s">
        <v>72</v>
      </c>
      <c r="B37" t="s">
        <v>13</v>
      </c>
      <c r="C37" s="145">
        <f t="shared" ref="C37" si="29">N37*O37</f>
        <v>16</v>
      </c>
      <c r="D37" s="55">
        <v>1.75</v>
      </c>
      <c r="E37" s="54"/>
      <c r="F37" s="56">
        <f t="shared" ref="F37" si="30">ROUND(SUM(C37:D37)*0.1,2)</f>
        <v>1.78</v>
      </c>
      <c r="G37" s="57">
        <f t="shared" ref="G37" si="31">ROUND(F37*0.07,2)</f>
        <v>0.12</v>
      </c>
      <c r="H37" s="58">
        <f t="shared" ref="H37" si="32">ROUND((SUM(C37:D37)-O37)*0.0214,2)</f>
        <v>0.34</v>
      </c>
      <c r="I37" s="59">
        <f t="shared" ref="I37" si="33">ROUND(C37*0.0107,2)+ROUND(C37*0.0535,2)</f>
        <v>1.03</v>
      </c>
      <c r="J37" s="60">
        <f t="shared" ref="J37" si="34">ROUND(C37*0.0214,2)</f>
        <v>0.34</v>
      </c>
      <c r="K37" s="57">
        <v>3.26</v>
      </c>
      <c r="L37" s="54">
        <f t="shared" ref="L37" si="35">SUM(C37:D37)-SUM(E37:K37)</f>
        <v>10.88</v>
      </c>
      <c r="M37" s="29" t="s">
        <v>74</v>
      </c>
      <c r="N37" s="63">
        <v>8</v>
      </c>
      <c r="O37" s="150">
        <v>2</v>
      </c>
      <c r="P37" s="87">
        <f t="shared" si="25"/>
        <v>5.44</v>
      </c>
      <c r="Q37" s="65"/>
      <c r="R37" s="65"/>
      <c r="S37" s="63"/>
      <c r="T37" s="63"/>
      <c r="U37" s="63"/>
      <c r="V37" s="63"/>
      <c r="W37" s="63"/>
      <c r="X37" s="63"/>
      <c r="Y37" s="63"/>
      <c r="Z37" s="63"/>
      <c r="AA37" s="63"/>
      <c r="AB37" s="63"/>
    </row>
    <row r="38" spans="1:28" s="62" customFormat="1" ht="12.75">
      <c r="A38" s="52"/>
      <c r="B38" s="53"/>
      <c r="C38" s="54"/>
      <c r="D38" s="55"/>
      <c r="E38" s="54"/>
      <c r="F38" s="56"/>
      <c r="G38" s="57"/>
      <c r="H38" s="58"/>
      <c r="I38" s="59"/>
      <c r="J38" s="60"/>
      <c r="K38" s="57"/>
      <c r="L38" s="54"/>
      <c r="M38" s="61"/>
      <c r="N38" s="63"/>
      <c r="O38" s="150"/>
      <c r="P38" s="64"/>
      <c r="Q38" s="65"/>
      <c r="R38" s="65"/>
      <c r="S38" s="63"/>
      <c r="T38" s="63"/>
      <c r="U38" s="63"/>
      <c r="V38" s="63"/>
      <c r="W38" s="63"/>
      <c r="X38" s="63"/>
      <c r="Y38" s="63"/>
      <c r="Z38" s="63"/>
      <c r="AA38" s="63"/>
      <c r="AB38" s="63"/>
    </row>
    <row r="39" spans="1:28">
      <c r="C39" s="66"/>
      <c r="D39" s="67"/>
      <c r="E39" s="67"/>
      <c r="F39" s="67"/>
      <c r="G39" s="67"/>
      <c r="H39" s="67"/>
      <c r="I39" s="67"/>
      <c r="J39" s="67"/>
      <c r="K39" s="67"/>
      <c r="L39" s="67"/>
    </row>
    <row r="40" spans="1:28">
      <c r="B40" s="38" t="s">
        <v>38</v>
      </c>
      <c r="C40" s="39">
        <f t="shared" ref="C40:L40" si="36">SUM(C29:C38)</f>
        <v>120</v>
      </c>
      <c r="D40" s="39">
        <f t="shared" si="36"/>
        <v>8.75</v>
      </c>
      <c r="E40" s="39">
        <f t="shared" si="36"/>
        <v>0</v>
      </c>
      <c r="F40" s="39">
        <f t="shared" si="36"/>
        <v>12.9</v>
      </c>
      <c r="G40" s="39">
        <f t="shared" si="36"/>
        <v>0.89</v>
      </c>
      <c r="H40" s="39">
        <f t="shared" si="36"/>
        <v>2.3499999999999996</v>
      </c>
      <c r="I40" s="39">
        <f t="shared" si="36"/>
        <v>7.7100000000000009</v>
      </c>
      <c r="J40" s="39">
        <f t="shared" si="36"/>
        <v>2.5599999999999996</v>
      </c>
      <c r="K40" s="39">
        <f t="shared" si="36"/>
        <v>16.299999999999997</v>
      </c>
      <c r="L40" s="39">
        <f t="shared" si="36"/>
        <v>86.039999999999992</v>
      </c>
    </row>
    <row r="41" spans="1:28">
      <c r="B41" s="38"/>
      <c r="C41" s="68" t="s">
        <v>45</v>
      </c>
      <c r="D41" s="69" t="s">
        <v>46</v>
      </c>
      <c r="E41" s="39"/>
      <c r="F41" s="39"/>
      <c r="G41" s="39"/>
      <c r="H41" s="39"/>
      <c r="I41" s="39"/>
      <c r="J41" s="39"/>
      <c r="K41" s="39"/>
      <c r="L41" s="39"/>
    </row>
    <row r="42" spans="1:28">
      <c r="B42" s="38"/>
      <c r="C42" s="68"/>
      <c r="D42" s="69" t="s">
        <v>47</v>
      </c>
      <c r="E42" s="39"/>
      <c r="F42" s="39"/>
      <c r="G42" s="39"/>
      <c r="H42" s="39"/>
      <c r="I42" s="39"/>
      <c r="J42" s="39"/>
      <c r="K42" s="39"/>
      <c r="L42" s="39"/>
    </row>
    <row r="43" spans="1:28">
      <c r="D43" s="42"/>
      <c r="E43" s="42"/>
      <c r="F43" s="43" t="s">
        <v>16</v>
      </c>
      <c r="G43" s="42"/>
      <c r="H43" s="44" t="s">
        <v>48</v>
      </c>
      <c r="I43" s="44"/>
      <c r="J43" s="43"/>
      <c r="K43" s="43"/>
      <c r="L43" s="45"/>
    </row>
    <row r="44" spans="1:28">
      <c r="C44" s="11"/>
      <c r="D44" s="12"/>
      <c r="E44" s="12"/>
      <c r="F44" s="70">
        <v>0.1</v>
      </c>
      <c r="G44" s="70">
        <v>0.08</v>
      </c>
      <c r="H44" s="70">
        <v>0</v>
      </c>
      <c r="I44" s="70"/>
      <c r="J44" s="70">
        <v>0</v>
      </c>
      <c r="K44" s="70"/>
      <c r="L44" s="71" t="s">
        <v>37</v>
      </c>
    </row>
    <row r="45" spans="1:28">
      <c r="A45" s="2" t="s">
        <v>30</v>
      </c>
      <c r="B45" s="3" t="s">
        <v>31</v>
      </c>
      <c r="C45" s="16" t="s">
        <v>32</v>
      </c>
      <c r="D45" s="17" t="s">
        <v>33</v>
      </c>
      <c r="E45" s="17" t="s">
        <v>34</v>
      </c>
      <c r="F45" s="72" t="s">
        <v>35</v>
      </c>
      <c r="G45" s="17" t="s">
        <v>36</v>
      </c>
      <c r="H45" s="72" t="s">
        <v>35</v>
      </c>
      <c r="I45" s="72"/>
      <c r="J45" s="17" t="s">
        <v>36</v>
      </c>
      <c r="K45" s="17" t="s">
        <v>33</v>
      </c>
      <c r="L45" s="19" t="s">
        <v>21</v>
      </c>
    </row>
    <row r="46" spans="1:28" s="30" customFormat="1" ht="12">
      <c r="A46" s="21"/>
      <c r="B46" s="73"/>
      <c r="C46" s="23"/>
      <c r="D46" s="25"/>
      <c r="E46" s="25"/>
      <c r="F46" s="25">
        <f t="shared" ref="F46" si="37">C46*0.1</f>
        <v>0</v>
      </c>
      <c r="G46" s="25">
        <f>F46*0.08</f>
        <v>0</v>
      </c>
      <c r="H46" s="25"/>
      <c r="I46" s="25"/>
      <c r="J46" s="74"/>
      <c r="K46" s="25"/>
      <c r="L46" s="75">
        <f t="shared" ref="L46" si="38">SUM(C46:D46)-SUM(E46:K46)</f>
        <v>0</v>
      </c>
      <c r="M46" s="29"/>
      <c r="N46" s="87"/>
      <c r="O46" s="149"/>
    </row>
    <row r="47" spans="1:28" s="30" customFormat="1" ht="12">
      <c r="A47" s="21"/>
      <c r="B47" s="76"/>
      <c r="C47" s="77"/>
      <c r="D47" s="78"/>
      <c r="E47" s="78"/>
      <c r="F47" s="78"/>
      <c r="G47" s="78"/>
      <c r="H47" s="78"/>
      <c r="I47" s="78"/>
      <c r="J47" s="78"/>
      <c r="K47" s="78"/>
      <c r="L47" s="79"/>
      <c r="M47" s="29"/>
      <c r="N47" s="87"/>
      <c r="O47" s="149"/>
    </row>
    <row r="48" spans="1:28">
      <c r="C48" s="39"/>
      <c r="D48" s="40"/>
      <c r="E48" s="40"/>
      <c r="F48" s="40"/>
      <c r="G48" s="40"/>
      <c r="H48" s="40"/>
      <c r="I48" s="40"/>
      <c r="J48" s="40"/>
      <c r="K48" s="40"/>
      <c r="L48" s="40"/>
      <c r="N48" s="87"/>
      <c r="O48" s="149"/>
    </row>
    <row r="49" spans="1:17">
      <c r="B49" s="38" t="s">
        <v>38</v>
      </c>
      <c r="C49" s="39">
        <f t="shared" ref="C49:L49" si="39">SUM(C46:C47)</f>
        <v>0</v>
      </c>
      <c r="D49" s="39">
        <f t="shared" si="39"/>
        <v>0</v>
      </c>
      <c r="E49" s="39">
        <f t="shared" si="39"/>
        <v>0</v>
      </c>
      <c r="F49" s="39">
        <f t="shared" si="39"/>
        <v>0</v>
      </c>
      <c r="G49" s="39">
        <f t="shared" si="39"/>
        <v>0</v>
      </c>
      <c r="H49" s="39">
        <f t="shared" si="39"/>
        <v>0</v>
      </c>
      <c r="I49" s="39"/>
      <c r="J49" s="39">
        <f t="shared" si="39"/>
        <v>0</v>
      </c>
      <c r="K49" s="39">
        <f t="shared" si="39"/>
        <v>0</v>
      </c>
      <c r="L49" s="39">
        <f t="shared" si="39"/>
        <v>0</v>
      </c>
    </row>
    <row r="50" spans="1:17">
      <c r="D50" s="42"/>
      <c r="E50" s="42"/>
      <c r="F50" s="42"/>
      <c r="G50" s="42"/>
      <c r="H50" s="42"/>
      <c r="I50" s="42"/>
      <c r="J50" s="42"/>
      <c r="K50" s="42"/>
      <c r="L50" s="42"/>
    </row>
    <row r="51" spans="1:17">
      <c r="D51" s="42"/>
      <c r="E51" s="42"/>
      <c r="F51" s="42"/>
      <c r="G51" s="43" t="s">
        <v>16</v>
      </c>
      <c r="H51" s="42"/>
      <c r="I51" s="42"/>
      <c r="J51" s="42" t="s">
        <v>49</v>
      </c>
      <c r="K51" s="42"/>
      <c r="L51" s="45"/>
    </row>
    <row r="52" spans="1:17">
      <c r="C52" s="11"/>
      <c r="D52" s="146"/>
      <c r="E52" s="12"/>
      <c r="F52" s="13">
        <v>0.1</v>
      </c>
      <c r="G52" s="14">
        <v>0.08</v>
      </c>
      <c r="H52" s="46">
        <v>2.1600000000000001E-2</v>
      </c>
      <c r="I52" s="47">
        <v>2.1600000000000001E-2</v>
      </c>
      <c r="J52" s="14"/>
      <c r="K52" s="70"/>
      <c r="L52" s="12"/>
    </row>
    <row r="53" spans="1:17" ht="13.5" customHeight="1">
      <c r="A53" s="2" t="s">
        <v>30</v>
      </c>
      <c r="B53" s="3" t="s">
        <v>31</v>
      </c>
      <c r="C53" s="16" t="s">
        <v>32</v>
      </c>
      <c r="D53" s="147" t="s">
        <v>33</v>
      </c>
      <c r="E53" s="17" t="s">
        <v>34</v>
      </c>
      <c r="F53" s="18" t="s">
        <v>35</v>
      </c>
      <c r="G53" s="19" t="s">
        <v>36</v>
      </c>
      <c r="H53" s="49" t="s">
        <v>50</v>
      </c>
      <c r="I53" s="80" t="s">
        <v>51</v>
      </c>
      <c r="J53" s="19"/>
      <c r="K53" s="17" t="s">
        <v>33</v>
      </c>
      <c r="L53" s="17" t="s">
        <v>21</v>
      </c>
    </row>
    <row r="54" spans="1:17" s="30" customFormat="1" ht="12.75">
      <c r="A54" s="81" t="s">
        <v>73</v>
      </c>
      <c r="B54" s="101" t="s">
        <v>5</v>
      </c>
      <c r="C54" s="23">
        <f t="shared" ref="C54" si="40">N54*O54</f>
        <v>30</v>
      </c>
      <c r="D54" s="148">
        <v>1.75</v>
      </c>
      <c r="E54" s="83"/>
      <c r="F54" s="58">
        <f>ROUND(SUM(C54:D54)*0.1,2)</f>
        <v>3.18</v>
      </c>
      <c r="G54" s="55">
        <f>F54*0.08</f>
        <v>0.25440000000000002</v>
      </c>
      <c r="H54" s="143">
        <f>ROUND((SUM(C54:D54)-O54)*0.0216,2)</f>
        <v>0.57999999999999996</v>
      </c>
      <c r="I54" s="144">
        <f>C54*0.0216</f>
        <v>0.64800000000000002</v>
      </c>
      <c r="J54" s="55"/>
      <c r="K54" s="55">
        <v>4.0599999999999996</v>
      </c>
      <c r="L54" s="54">
        <f t="shared" ref="L54:L62" si="41">SUM(C54:D54)-SUM(E54:K54)</f>
        <v>23.0276</v>
      </c>
      <c r="M54" s="29" t="s">
        <v>69</v>
      </c>
      <c r="N54" s="63">
        <v>6</v>
      </c>
      <c r="O54" s="150">
        <v>5</v>
      </c>
      <c r="P54" s="87">
        <f t="shared" ref="P54" si="42">L54/O54</f>
        <v>4.6055200000000003</v>
      </c>
      <c r="Q54" s="87"/>
    </row>
    <row r="55" spans="1:17" s="30" customFormat="1" ht="12.75">
      <c r="A55" s="81"/>
      <c r="B55" s="76"/>
      <c r="C55" s="82"/>
      <c r="D55" s="148"/>
      <c r="E55" s="83"/>
      <c r="F55" s="58"/>
      <c r="G55" s="55"/>
      <c r="H55" s="143"/>
      <c r="I55" s="144"/>
      <c r="J55" s="55"/>
      <c r="K55" s="55"/>
      <c r="L55" s="54"/>
      <c r="M55" s="65"/>
      <c r="N55" s="63"/>
      <c r="O55" s="150"/>
      <c r="P55" s="87"/>
      <c r="Q55" s="87"/>
    </row>
    <row r="56" spans="1:17" s="30" customFormat="1">
      <c r="A56" s="81" t="s">
        <v>73</v>
      </c>
      <c r="B56" t="s">
        <v>14</v>
      </c>
      <c r="C56" s="23">
        <f t="shared" ref="C56" si="43">N56*O56</f>
        <v>30</v>
      </c>
      <c r="D56" s="148">
        <v>1.75</v>
      </c>
      <c r="E56" s="83"/>
      <c r="F56" s="58">
        <f t="shared" ref="F56:F62" si="44">ROUND(SUM(C56:D56)*0.1,2)</f>
        <v>3.18</v>
      </c>
      <c r="G56" s="55">
        <f t="shared" ref="G56:G62" si="45">F56*0.08</f>
        <v>0.25440000000000002</v>
      </c>
      <c r="H56" s="143">
        <f t="shared" ref="H56:H62" si="46">ROUND((SUM(C56:D56)-O56)*0.0216,2)</f>
        <v>0.57999999999999996</v>
      </c>
      <c r="I56" s="144">
        <f t="shared" ref="I56:I62" si="47">C56*0.0216</f>
        <v>0.64800000000000002</v>
      </c>
      <c r="J56" s="55"/>
      <c r="K56" s="55">
        <v>4.0599999999999996</v>
      </c>
      <c r="L56" s="54">
        <f t="shared" si="41"/>
        <v>23.0276</v>
      </c>
      <c r="M56" s="29" t="s">
        <v>69</v>
      </c>
      <c r="N56" s="63">
        <v>6</v>
      </c>
      <c r="O56" s="150">
        <v>5</v>
      </c>
      <c r="P56" s="87">
        <f t="shared" ref="P56" si="48">L56/O56</f>
        <v>4.6055200000000003</v>
      </c>
      <c r="Q56" s="87"/>
    </row>
    <row r="57" spans="1:17" s="30" customFormat="1" ht="12.75">
      <c r="A57" s="81"/>
      <c r="B57" s="73"/>
      <c r="C57" s="82"/>
      <c r="D57" s="148"/>
      <c r="E57" s="83"/>
      <c r="F57" s="58"/>
      <c r="G57" s="55"/>
      <c r="H57" s="143"/>
      <c r="I57" s="144"/>
      <c r="J57" s="55"/>
      <c r="K57" s="55"/>
      <c r="L57" s="54"/>
      <c r="M57" s="65"/>
      <c r="N57" s="63"/>
      <c r="O57" s="150"/>
      <c r="P57" s="87"/>
      <c r="Q57" s="87"/>
    </row>
    <row r="58" spans="1:17" s="30" customFormat="1">
      <c r="A58" s="81" t="s">
        <v>73</v>
      </c>
      <c r="B58" t="s">
        <v>10</v>
      </c>
      <c r="C58" s="23">
        <f t="shared" ref="C58" si="49">N58*O58</f>
        <v>20</v>
      </c>
      <c r="D58" s="148">
        <v>1.75</v>
      </c>
      <c r="E58" s="83"/>
      <c r="F58" s="58">
        <f t="shared" si="44"/>
        <v>2.1800000000000002</v>
      </c>
      <c r="G58" s="55">
        <f t="shared" si="45"/>
        <v>0.17440000000000003</v>
      </c>
      <c r="H58" s="143">
        <f t="shared" si="46"/>
        <v>0.36</v>
      </c>
      <c r="I58" s="144">
        <f t="shared" si="47"/>
        <v>0.43200000000000005</v>
      </c>
      <c r="J58" s="55"/>
      <c r="K58" s="55">
        <v>4.0599999999999996</v>
      </c>
      <c r="L58" s="54">
        <f t="shared" si="41"/>
        <v>14.543600000000001</v>
      </c>
      <c r="M58" s="29" t="s">
        <v>69</v>
      </c>
      <c r="N58" s="63">
        <v>4</v>
      </c>
      <c r="O58" s="150">
        <v>5</v>
      </c>
      <c r="P58" s="87">
        <f t="shared" ref="P58" si="50">L58/O58</f>
        <v>2.9087200000000002</v>
      </c>
      <c r="Q58" s="87"/>
    </row>
    <row r="59" spans="1:17" s="30" customFormat="1" ht="12.75">
      <c r="A59" s="81"/>
      <c r="B59" s="73"/>
      <c r="C59" s="82"/>
      <c r="D59" s="148"/>
      <c r="E59" s="83"/>
      <c r="F59" s="58"/>
      <c r="G59" s="55"/>
      <c r="H59" s="143"/>
      <c r="I59" s="144"/>
      <c r="J59" s="55"/>
      <c r="K59" s="55"/>
      <c r="L59" s="54"/>
      <c r="M59" s="65"/>
      <c r="N59" s="63"/>
      <c r="O59" s="150"/>
      <c r="P59" s="87"/>
      <c r="Q59" s="87"/>
    </row>
    <row r="60" spans="1:17" s="30" customFormat="1">
      <c r="A60" s="81" t="s">
        <v>73</v>
      </c>
      <c r="B60" t="s">
        <v>11</v>
      </c>
      <c r="C60" s="23">
        <f t="shared" ref="C60" si="51">N60*O60</f>
        <v>24</v>
      </c>
      <c r="D60" s="148">
        <v>1.75</v>
      </c>
      <c r="E60" s="83"/>
      <c r="F60" s="58">
        <f t="shared" si="44"/>
        <v>2.58</v>
      </c>
      <c r="G60" s="55">
        <f t="shared" si="45"/>
        <v>0.2064</v>
      </c>
      <c r="H60" s="143">
        <f t="shared" si="46"/>
        <v>0.51</v>
      </c>
      <c r="I60" s="144">
        <f t="shared" si="47"/>
        <v>0.51839999999999997</v>
      </c>
      <c r="J60" s="55"/>
      <c r="K60" s="55">
        <v>4.0599999999999996</v>
      </c>
      <c r="L60" s="54">
        <f t="shared" si="41"/>
        <v>17.8752</v>
      </c>
      <c r="M60" s="29" t="s">
        <v>74</v>
      </c>
      <c r="N60" s="63">
        <v>12</v>
      </c>
      <c r="O60" s="150">
        <v>2</v>
      </c>
      <c r="P60" s="87">
        <f t="shared" ref="P60" si="52">L60/O60</f>
        <v>8.9375999999999998</v>
      </c>
      <c r="Q60" s="87"/>
    </row>
    <row r="61" spans="1:17" s="30" customFormat="1" ht="12.75">
      <c r="A61" s="81"/>
      <c r="B61" s="73"/>
      <c r="C61" s="82"/>
      <c r="D61" s="148"/>
      <c r="E61" s="83"/>
      <c r="F61" s="58"/>
      <c r="G61" s="55"/>
      <c r="H61" s="143"/>
      <c r="I61" s="144"/>
      <c r="J61" s="55"/>
      <c r="K61" s="55"/>
      <c r="L61" s="54"/>
      <c r="M61" s="29"/>
      <c r="N61" s="63"/>
      <c r="O61" s="150"/>
      <c r="P61" s="87"/>
      <c r="Q61" s="87"/>
    </row>
    <row r="62" spans="1:17" s="30" customFormat="1">
      <c r="A62" s="81" t="s">
        <v>73</v>
      </c>
      <c r="B62" t="s">
        <v>13</v>
      </c>
      <c r="C62" s="23">
        <f t="shared" ref="C62" si="53">N62*O62</f>
        <v>16</v>
      </c>
      <c r="D62" s="148">
        <v>1.75</v>
      </c>
      <c r="E62" s="83"/>
      <c r="F62" s="58">
        <f t="shared" si="44"/>
        <v>1.78</v>
      </c>
      <c r="G62" s="55">
        <f t="shared" si="45"/>
        <v>0.1424</v>
      </c>
      <c r="H62" s="143">
        <f t="shared" si="46"/>
        <v>0.34</v>
      </c>
      <c r="I62" s="144">
        <f t="shared" si="47"/>
        <v>0.34560000000000002</v>
      </c>
      <c r="J62" s="55"/>
      <c r="K62" s="55">
        <v>4.0599999999999996</v>
      </c>
      <c r="L62" s="54">
        <f t="shared" si="41"/>
        <v>11.082000000000001</v>
      </c>
      <c r="M62" s="29" t="s">
        <v>74</v>
      </c>
      <c r="N62" s="63">
        <v>8</v>
      </c>
      <c r="O62" s="150">
        <v>2</v>
      </c>
      <c r="P62" s="87">
        <f t="shared" ref="P62" si="54">L62/O62</f>
        <v>5.5410000000000004</v>
      </c>
      <c r="Q62" s="87"/>
    </row>
    <row r="63" spans="1:17" s="30" customFormat="1" ht="12.75">
      <c r="A63" s="81"/>
      <c r="B63" s="76"/>
      <c r="C63" s="82"/>
      <c r="D63" s="83"/>
      <c r="E63" s="83"/>
      <c r="F63" s="58"/>
      <c r="G63" s="55"/>
      <c r="H63" s="84"/>
      <c r="I63" s="85"/>
      <c r="J63" s="55"/>
      <c r="K63" s="55"/>
      <c r="L63" s="54"/>
      <c r="M63" s="65"/>
      <c r="N63" s="63"/>
      <c r="O63" s="65"/>
      <c r="P63" s="86"/>
      <c r="Q63" s="87"/>
    </row>
    <row r="64" spans="1:17">
      <c r="B64" s="38" t="s">
        <v>38</v>
      </c>
      <c r="C64" s="88">
        <f>SUM(C54:C63)</f>
        <v>120</v>
      </c>
      <c r="D64" s="88">
        <f>SUM(D54:D63)</f>
        <v>8.75</v>
      </c>
      <c r="E64" s="89">
        <f>SUM(E54:E63)</f>
        <v>0</v>
      </c>
      <c r="F64" s="88">
        <f>SUM(F54:F63)</f>
        <v>12.9</v>
      </c>
      <c r="G64" s="88">
        <f>SUM(G54:G63)</f>
        <v>1.032</v>
      </c>
      <c r="H64" s="88">
        <f>SUM(H54:H63)</f>
        <v>2.37</v>
      </c>
      <c r="I64" s="88"/>
      <c r="J64" s="88">
        <f>SUM(J54:J63)</f>
        <v>0</v>
      </c>
      <c r="K64" s="88">
        <f>SUM(K54:K63)</f>
        <v>20.299999999999997</v>
      </c>
      <c r="L64" s="88">
        <f>SUM(L54:L63)</f>
        <v>89.555999999999983</v>
      </c>
    </row>
    <row r="65" spans="1:15">
      <c r="B65" s="38"/>
      <c r="C65" s="39"/>
      <c r="D65" s="40"/>
      <c r="E65" s="40"/>
      <c r="F65" s="40"/>
      <c r="G65" s="40"/>
      <c r="H65" s="40"/>
      <c r="I65" s="40"/>
      <c r="J65" s="40"/>
      <c r="K65" s="40"/>
      <c r="L65" s="40"/>
    </row>
    <row r="66" spans="1:15">
      <c r="D66" s="42"/>
      <c r="E66" s="42"/>
      <c r="F66" s="42"/>
      <c r="G66" s="43" t="s">
        <v>52</v>
      </c>
      <c r="H66" s="42"/>
      <c r="I66" s="42"/>
      <c r="J66" s="42" t="s">
        <v>49</v>
      </c>
      <c r="K66" s="42"/>
      <c r="L66" s="45"/>
    </row>
    <row r="67" spans="1:15">
      <c r="C67" s="11"/>
      <c r="D67" s="71"/>
      <c r="E67" s="12"/>
      <c r="F67" s="13">
        <v>0.1</v>
      </c>
      <c r="G67" s="14">
        <v>7.0000000000000007E-2</v>
      </c>
      <c r="H67" s="90" t="s">
        <v>53</v>
      </c>
      <c r="I67" s="91"/>
      <c r="J67" s="14">
        <v>7.0000000000000007E-2</v>
      </c>
      <c r="K67" s="14"/>
      <c r="L67" s="12"/>
    </row>
    <row r="68" spans="1:15">
      <c r="A68" s="2" t="s">
        <v>30</v>
      </c>
      <c r="B68" s="3" t="s">
        <v>31</v>
      </c>
      <c r="C68" s="16" t="s">
        <v>32</v>
      </c>
      <c r="D68" s="19" t="s">
        <v>33</v>
      </c>
      <c r="E68" s="17" t="s">
        <v>34</v>
      </c>
      <c r="F68" s="18" t="s">
        <v>35</v>
      </c>
      <c r="G68" s="19" t="s">
        <v>36</v>
      </c>
      <c r="H68" s="18" t="s">
        <v>35</v>
      </c>
      <c r="I68" s="20"/>
      <c r="J68" s="19" t="s">
        <v>36</v>
      </c>
      <c r="K68" s="19" t="s">
        <v>33</v>
      </c>
      <c r="L68" s="17" t="s">
        <v>21</v>
      </c>
    </row>
    <row r="69" spans="1:15" s="30" customFormat="1" ht="12">
      <c r="A69" s="92"/>
      <c r="B69" s="76"/>
      <c r="C69" s="23"/>
      <c r="D69" s="93"/>
      <c r="E69" s="94"/>
      <c r="F69" s="95"/>
      <c r="G69" s="28"/>
      <c r="H69" s="96"/>
      <c r="I69" s="97"/>
      <c r="J69" s="98"/>
      <c r="K69" s="99"/>
      <c r="L69" s="100"/>
      <c r="M69" s="29"/>
      <c r="N69" s="87"/>
      <c r="O69" s="149"/>
    </row>
    <row r="70" spans="1:15" s="30" customFormat="1" ht="12">
      <c r="A70" s="92"/>
      <c r="B70" s="76"/>
      <c r="C70" s="23"/>
      <c r="D70" s="93"/>
      <c r="E70" s="94"/>
      <c r="F70" s="95"/>
      <c r="G70" s="28"/>
      <c r="H70" s="96"/>
      <c r="I70" s="97"/>
      <c r="J70" s="98"/>
      <c r="K70" s="99"/>
      <c r="L70" s="100"/>
      <c r="M70" s="29"/>
      <c r="N70" s="87"/>
      <c r="O70" s="149"/>
    </row>
    <row r="71" spans="1:15" s="30" customFormat="1" ht="12">
      <c r="A71" s="92"/>
      <c r="B71" s="76"/>
      <c r="C71" s="23"/>
      <c r="D71" s="93"/>
      <c r="E71" s="94"/>
      <c r="F71" s="95"/>
      <c r="G71" s="28"/>
      <c r="H71" s="96"/>
      <c r="I71" s="97"/>
      <c r="J71" s="98"/>
      <c r="K71" s="99"/>
      <c r="L71" s="100"/>
      <c r="M71" s="29"/>
      <c r="N71" s="87"/>
      <c r="O71" s="149"/>
    </row>
    <row r="72" spans="1:15" s="30" customFormat="1" ht="12">
      <c r="A72" s="92"/>
      <c r="B72" s="76"/>
      <c r="C72" s="23"/>
      <c r="D72" s="93"/>
      <c r="E72" s="94"/>
      <c r="F72" s="95"/>
      <c r="G72" s="28"/>
      <c r="H72" s="96"/>
      <c r="I72" s="97"/>
      <c r="J72" s="98"/>
      <c r="K72" s="99"/>
      <c r="L72" s="100"/>
      <c r="M72" s="29"/>
      <c r="N72" s="87"/>
      <c r="O72" s="149"/>
    </row>
    <row r="73" spans="1:15" s="30" customFormat="1" ht="12">
      <c r="A73" s="81"/>
      <c r="B73" s="76"/>
      <c r="C73" s="23"/>
      <c r="D73" s="93"/>
      <c r="E73" s="94"/>
      <c r="F73" s="95"/>
      <c r="G73" s="28"/>
      <c r="H73" s="96"/>
      <c r="I73" s="97"/>
      <c r="J73" s="98"/>
      <c r="K73" s="99"/>
      <c r="L73" s="100"/>
      <c r="M73" s="29"/>
      <c r="N73" s="87"/>
      <c r="O73" s="149"/>
    </row>
    <row r="74" spans="1:15" s="30" customFormat="1" ht="12">
      <c r="A74" s="92"/>
      <c r="B74" s="76"/>
      <c r="C74" s="23"/>
      <c r="D74" s="93"/>
      <c r="E74" s="94"/>
      <c r="F74" s="95"/>
      <c r="G74" s="28"/>
      <c r="H74" s="96"/>
      <c r="I74" s="97"/>
      <c r="J74" s="98"/>
      <c r="K74" s="99"/>
      <c r="L74" s="100"/>
      <c r="M74" s="29"/>
      <c r="N74" s="87"/>
      <c r="O74" s="149"/>
    </row>
    <row r="75" spans="1:15" s="30" customFormat="1" ht="12">
      <c r="A75" s="92"/>
      <c r="B75" s="76"/>
      <c r="C75" s="23"/>
      <c r="D75" s="93"/>
      <c r="E75" s="94"/>
      <c r="F75" s="95"/>
      <c r="G75" s="28"/>
      <c r="H75" s="96"/>
      <c r="I75" s="97"/>
      <c r="J75" s="98"/>
      <c r="K75" s="99"/>
      <c r="L75" s="100"/>
      <c r="M75" s="29"/>
      <c r="N75" s="87"/>
      <c r="O75" s="149"/>
    </row>
    <row r="76" spans="1:15" s="30" customFormat="1" ht="12">
      <c r="A76" s="92"/>
      <c r="B76" s="76"/>
      <c r="C76" s="23"/>
      <c r="D76" s="93"/>
      <c r="E76" s="94"/>
      <c r="F76" s="95"/>
      <c r="G76" s="28"/>
      <c r="H76" s="96"/>
      <c r="I76" s="97"/>
      <c r="J76" s="98"/>
      <c r="K76" s="99"/>
      <c r="L76" s="100"/>
      <c r="M76" s="29"/>
      <c r="N76" s="87"/>
      <c r="O76" s="149"/>
    </row>
    <row r="77" spans="1:15" s="30" customFormat="1" ht="12">
      <c r="A77" s="81"/>
      <c r="B77" s="101"/>
      <c r="C77" s="23"/>
      <c r="D77" s="93"/>
      <c r="E77" s="94"/>
      <c r="F77" s="95"/>
      <c r="G77" s="28"/>
      <c r="H77" s="96"/>
      <c r="I77" s="97"/>
      <c r="J77" s="98"/>
      <c r="K77" s="99"/>
      <c r="L77" s="100"/>
      <c r="M77" s="29"/>
      <c r="N77" s="87"/>
      <c r="O77" s="149"/>
    </row>
    <row r="78" spans="1:15" s="30" customFormat="1" ht="12">
      <c r="A78" s="92"/>
      <c r="B78" s="101"/>
      <c r="C78" s="23"/>
      <c r="D78" s="93"/>
      <c r="E78" s="94"/>
      <c r="F78" s="95"/>
      <c r="G78" s="28"/>
      <c r="H78" s="96"/>
      <c r="I78" s="97"/>
      <c r="J78" s="98"/>
      <c r="K78" s="99"/>
      <c r="L78" s="100"/>
      <c r="M78" s="29"/>
      <c r="N78" s="87"/>
      <c r="O78" s="149"/>
    </row>
    <row r="79" spans="1:15" s="30" customFormat="1" ht="12">
      <c r="A79" s="92"/>
      <c r="B79" s="101"/>
      <c r="C79" s="77"/>
      <c r="D79" s="79"/>
      <c r="E79" s="78"/>
      <c r="F79" s="102"/>
      <c r="G79" s="79"/>
      <c r="H79" s="102"/>
      <c r="I79" s="103"/>
      <c r="J79" s="103"/>
      <c r="K79" s="78"/>
      <c r="L79" s="78"/>
      <c r="M79" s="29"/>
      <c r="N79" s="87"/>
      <c r="O79" s="149"/>
    </row>
    <row r="80" spans="1:15">
      <c r="A80" s="104"/>
      <c r="B80" s="105" t="s">
        <v>38</v>
      </c>
      <c r="C80" s="39">
        <f t="shared" ref="C80:H80" si="55">SUM(C69:C79)</f>
        <v>0</v>
      </c>
      <c r="D80" s="39">
        <f t="shared" si="55"/>
        <v>0</v>
      </c>
      <c r="E80" s="39">
        <f t="shared" si="55"/>
        <v>0</v>
      </c>
      <c r="F80" s="39">
        <f t="shared" si="55"/>
        <v>0</v>
      </c>
      <c r="G80" s="39">
        <f t="shared" si="55"/>
        <v>0</v>
      </c>
      <c r="H80" s="39">
        <f t="shared" si="55"/>
        <v>0</v>
      </c>
      <c r="I80" s="39"/>
      <c r="J80" s="39">
        <f>SUM(J69:J79)</f>
        <v>0</v>
      </c>
      <c r="K80" s="39">
        <f>SUM(K69:K79)</f>
        <v>0</v>
      </c>
      <c r="L80" s="39">
        <f>SUM(L69:L79)</f>
        <v>0</v>
      </c>
    </row>
    <row r="81" spans="1:20">
      <c r="B81" s="105"/>
      <c r="C81" s="106"/>
      <c r="D81" s="40"/>
      <c r="E81" s="40"/>
      <c r="F81" s="40"/>
      <c r="G81" s="40"/>
      <c r="H81" s="40"/>
      <c r="I81" s="40"/>
      <c r="J81" s="40"/>
      <c r="K81" s="40"/>
      <c r="L81" s="40"/>
    </row>
    <row r="82" spans="1:20">
      <c r="C82" s="38"/>
      <c r="D82" s="40"/>
      <c r="E82" s="40"/>
      <c r="F82" s="40" t="s">
        <v>16</v>
      </c>
      <c r="G82" s="40"/>
      <c r="H82" s="40" t="s">
        <v>54</v>
      </c>
      <c r="I82" s="40"/>
      <c r="J82" s="40"/>
      <c r="K82" s="40"/>
      <c r="L82" s="40"/>
    </row>
    <row r="83" spans="1:20">
      <c r="C83" s="11"/>
      <c r="D83" s="71"/>
      <c r="E83" s="12"/>
      <c r="F83" s="13">
        <v>0.1</v>
      </c>
      <c r="G83" s="14">
        <v>7.0000000000000007E-2</v>
      </c>
      <c r="H83" s="13">
        <v>0.08</v>
      </c>
      <c r="I83" s="15"/>
      <c r="J83" s="14">
        <v>7.0000000000000007E-2</v>
      </c>
      <c r="K83" s="14"/>
      <c r="L83" s="12"/>
    </row>
    <row r="84" spans="1:20">
      <c r="A84" s="2" t="s">
        <v>30</v>
      </c>
      <c r="B84" s="3" t="s">
        <v>31</v>
      </c>
      <c r="C84" s="107" t="s">
        <v>32</v>
      </c>
      <c r="D84" s="108" t="s">
        <v>33</v>
      </c>
      <c r="E84" s="109" t="s">
        <v>34</v>
      </c>
      <c r="F84" s="110" t="s">
        <v>35</v>
      </c>
      <c r="G84" s="108" t="s">
        <v>36</v>
      </c>
      <c r="H84" s="110" t="s">
        <v>35</v>
      </c>
      <c r="I84" s="111"/>
      <c r="J84" s="108" t="s">
        <v>36</v>
      </c>
      <c r="K84" s="108" t="s">
        <v>33</v>
      </c>
      <c r="L84" s="109" t="s">
        <v>21</v>
      </c>
    </row>
    <row r="85" spans="1:20" s="30" customFormat="1" ht="12">
      <c r="A85" s="21"/>
      <c r="B85" s="112"/>
      <c r="C85" s="113"/>
      <c r="D85" s="114"/>
      <c r="E85" s="115"/>
      <c r="F85" s="116">
        <f>C85*0.1</f>
        <v>0</v>
      </c>
      <c r="G85" s="114">
        <f>F85*0.07</f>
        <v>0</v>
      </c>
      <c r="H85" s="116">
        <f>C85*0.08</f>
        <v>0</v>
      </c>
      <c r="I85" s="117"/>
      <c r="J85" s="118">
        <v>0</v>
      </c>
      <c r="K85" s="114">
        <v>0</v>
      </c>
      <c r="L85" s="118">
        <f>SUM(C85:D85)-SUM(E85:K85)</f>
        <v>0</v>
      </c>
      <c r="M85" s="29"/>
      <c r="N85" s="87"/>
      <c r="O85" s="149"/>
    </row>
    <row r="86" spans="1:20" s="30" customFormat="1" ht="12">
      <c r="A86" s="21"/>
      <c r="B86" s="112"/>
      <c r="C86" s="119"/>
      <c r="D86" s="120"/>
      <c r="E86" s="99"/>
      <c r="F86" s="121"/>
      <c r="G86" s="120"/>
      <c r="H86" s="121"/>
      <c r="I86" s="122"/>
      <c r="J86" s="120"/>
      <c r="K86" s="120"/>
      <c r="L86" s="120"/>
      <c r="M86" s="29"/>
      <c r="N86" s="87"/>
      <c r="O86" s="149"/>
    </row>
    <row r="87" spans="1:20" s="30" customFormat="1" ht="12">
      <c r="A87" s="21"/>
      <c r="B87" s="112"/>
      <c r="C87" s="77"/>
      <c r="D87" s="79"/>
      <c r="E87" s="78"/>
      <c r="F87" s="102"/>
      <c r="G87" s="79"/>
      <c r="H87" s="102"/>
      <c r="I87" s="103"/>
      <c r="J87" s="79"/>
      <c r="K87" s="79"/>
      <c r="L87" s="79"/>
      <c r="M87" s="29"/>
      <c r="N87" s="87"/>
      <c r="O87" s="149"/>
    </row>
    <row r="88" spans="1:20">
      <c r="B88" s="38" t="s">
        <v>38</v>
      </c>
      <c r="C88" s="39">
        <f>SUM(C85:C87)</f>
        <v>0</v>
      </c>
      <c r="D88" s="40"/>
      <c r="E88" s="40">
        <f>SUM(E87:E87)</f>
        <v>0</v>
      </c>
      <c r="F88" s="40">
        <f t="shared" ref="F88:L88" si="56">SUM(F85:F87)</f>
        <v>0</v>
      </c>
      <c r="G88" s="40">
        <f t="shared" si="56"/>
        <v>0</v>
      </c>
      <c r="H88" s="40">
        <f t="shared" si="56"/>
        <v>0</v>
      </c>
      <c r="I88" s="40"/>
      <c r="J88" s="40">
        <f t="shared" si="56"/>
        <v>0</v>
      </c>
      <c r="K88" s="40">
        <f t="shared" si="56"/>
        <v>0</v>
      </c>
      <c r="L88" s="40">
        <f t="shared" si="56"/>
        <v>0</v>
      </c>
    </row>
    <row r="89" spans="1:20">
      <c r="D89" s="42"/>
      <c r="E89" s="42"/>
      <c r="F89" s="42"/>
      <c r="G89" s="42"/>
      <c r="H89" s="40"/>
      <c r="I89" s="40"/>
      <c r="J89" s="42"/>
      <c r="K89" s="42"/>
      <c r="L89" s="42"/>
    </row>
    <row r="90" spans="1:20">
      <c r="D90" s="42"/>
      <c r="E90" s="42"/>
      <c r="F90" s="42" t="s">
        <v>55</v>
      </c>
      <c r="G90" s="42"/>
      <c r="H90" s="40"/>
      <c r="I90" s="40"/>
      <c r="J90" s="42"/>
      <c r="K90" s="42"/>
      <c r="L90" s="42"/>
    </row>
    <row r="91" spans="1:20">
      <c r="A91" s="2" t="s">
        <v>56</v>
      </c>
      <c r="B91" s="3" t="s">
        <v>57</v>
      </c>
      <c r="C91" s="123" t="s">
        <v>58</v>
      </c>
      <c r="D91" s="124" t="s">
        <v>59</v>
      </c>
      <c r="E91" s="124"/>
      <c r="F91" s="124"/>
      <c r="G91" s="124"/>
      <c r="H91" s="125"/>
      <c r="I91" s="125"/>
      <c r="J91" s="124"/>
      <c r="K91" s="124"/>
      <c r="L91" s="126" t="s">
        <v>60</v>
      </c>
    </row>
    <row r="92" spans="1:20">
      <c r="C92" s="127"/>
      <c r="D92" s="128"/>
      <c r="E92" s="128"/>
      <c r="F92" s="128"/>
      <c r="G92" s="128"/>
      <c r="H92" s="37"/>
      <c r="I92" s="37"/>
      <c r="J92" s="128"/>
      <c r="K92" s="128"/>
      <c r="L92" s="19"/>
    </row>
    <row r="93" spans="1:20">
      <c r="B93" s="3" t="s">
        <v>61</v>
      </c>
      <c r="D93" s="42"/>
      <c r="E93" s="42"/>
      <c r="F93" s="42"/>
      <c r="G93" s="42"/>
      <c r="H93" s="40"/>
      <c r="I93" s="40"/>
      <c r="J93" s="42"/>
      <c r="K93" s="42"/>
      <c r="L93" s="42"/>
    </row>
    <row r="94" spans="1:20">
      <c r="D94" s="42"/>
      <c r="E94" s="42"/>
      <c r="F94" s="42"/>
      <c r="G94" s="42"/>
      <c r="H94" s="40"/>
      <c r="I94" s="40"/>
      <c r="J94" s="42"/>
      <c r="K94" s="42"/>
      <c r="L94" s="42">
        <f>SUM(L92:L92)</f>
        <v>0</v>
      </c>
    </row>
    <row r="95" spans="1:20">
      <c r="D95" s="42"/>
      <c r="E95" s="42"/>
      <c r="F95" s="42"/>
      <c r="G95" s="42"/>
      <c r="H95" s="40"/>
      <c r="I95" s="40"/>
      <c r="J95" s="42"/>
      <c r="K95" s="42"/>
      <c r="L95" s="42"/>
    </row>
    <row r="96" spans="1:20">
      <c r="B96" s="38" t="s">
        <v>62</v>
      </c>
      <c r="C96" s="129">
        <f>C64+C40+C22+C88+C80+C49</f>
        <v>480</v>
      </c>
      <c r="D96" s="129">
        <f>D64+D40+D22+D88+D80+D49</f>
        <v>53.449999999999996</v>
      </c>
      <c r="E96" s="130"/>
      <c r="F96" s="129">
        <f>F64+F40+F22+F88+F80+F49</f>
        <v>53.394999999999996</v>
      </c>
      <c r="G96" s="129">
        <f>G64+G40+G22+G88+G80+G49</f>
        <v>4.1295999999999999</v>
      </c>
      <c r="H96" s="131">
        <f>H64+H40+H22+H88+H80+H49</f>
        <v>37.833999999999996</v>
      </c>
      <c r="I96" s="131"/>
      <c r="J96" s="129">
        <f>J64+J40+J22+J88+J80+J49</f>
        <v>5.2091200000000004</v>
      </c>
      <c r="K96" s="129">
        <f>K64+K40+K22+K88+K80+K49</f>
        <v>72.549999999999983</v>
      </c>
      <c r="L96" s="129">
        <f>L64+L40+L22+L88+L80+L49+L94</f>
        <v>350.03028000000006</v>
      </c>
      <c r="O96" s="130"/>
      <c r="P96" s="132">
        <f>SUM(N96:O96)</f>
        <v>0</v>
      </c>
      <c r="R96" s="132">
        <f>SUM(C96:D96)-SUM(E96:K96)</f>
        <v>360.33228000000008</v>
      </c>
      <c r="T96" s="132"/>
    </row>
    <row r="98" spans="1:43">
      <c r="A98" s="133" t="s">
        <v>39</v>
      </c>
    </row>
    <row r="99" spans="1:43" s="4" customFormat="1">
      <c r="A99" s="133" t="s">
        <v>63</v>
      </c>
      <c r="B99" s="3"/>
      <c r="C99" s="3"/>
      <c r="M99" s="134"/>
      <c r="N99" s="130"/>
    </row>
    <row r="100" spans="1:43" s="4" customFormat="1">
      <c r="A100" s="9" t="s">
        <v>64</v>
      </c>
      <c r="B100" s="135" t="s">
        <v>28</v>
      </c>
      <c r="C100" s="136"/>
      <c r="D100" s="9"/>
      <c r="E100" s="137">
        <v>7339</v>
      </c>
      <c r="I100" s="133"/>
      <c r="M100" s="134"/>
      <c r="N100" s="130"/>
    </row>
    <row r="101" spans="1:43" s="4" customFormat="1">
      <c r="A101" s="9" t="s">
        <v>65</v>
      </c>
      <c r="B101" s="138" t="s">
        <v>66</v>
      </c>
      <c r="C101" s="3"/>
      <c r="D101" s="9"/>
      <c r="E101" s="139">
        <v>288</v>
      </c>
      <c r="H101" s="133"/>
      <c r="I101" s="133"/>
      <c r="M101" s="134"/>
      <c r="N101" s="132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</row>
    <row r="102" spans="1:43" s="4" customFormat="1">
      <c r="A102" s="9" t="s">
        <v>67</v>
      </c>
      <c r="B102" s="133" t="s">
        <v>68</v>
      </c>
      <c r="C102" s="3"/>
      <c r="D102" s="9"/>
      <c r="E102" s="133"/>
      <c r="H102" s="133"/>
      <c r="I102" s="133"/>
      <c r="M102" s="134"/>
      <c r="N102" s="132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</row>
    <row r="103" spans="1:43" s="4" customFormat="1">
      <c r="A103" s="9"/>
      <c r="B103" s="140"/>
      <c r="C103" s="3"/>
      <c r="D103" s="3"/>
      <c r="H103" s="133"/>
      <c r="I103" s="133"/>
      <c r="M103" s="134"/>
      <c r="N103" s="132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</row>
    <row r="104" spans="1:43">
      <c r="A104" s="9"/>
      <c r="B104" s="140"/>
      <c r="D104" s="3"/>
      <c r="H104" s="133"/>
      <c r="I104" s="133"/>
      <c r="M104" s="134"/>
    </row>
    <row r="105" spans="1:43" s="4" customFormat="1">
      <c r="A105" s="141"/>
      <c r="B105" s="142"/>
      <c r="C105" s="136"/>
      <c r="M105" s="134"/>
      <c r="N105" s="130"/>
    </row>
    <row r="106" spans="1:43" s="4" customFormat="1">
      <c r="A106" s="2"/>
      <c r="B106" s="3"/>
      <c r="C106" s="3"/>
      <c r="M106" s="6"/>
      <c r="N106" s="132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</row>
    <row r="107" spans="1:43" s="4" customFormat="1">
      <c r="A107" s="2"/>
      <c r="B107" s="3"/>
      <c r="C107" s="3"/>
      <c r="M107" s="6"/>
      <c r="N107" s="132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</row>
    <row r="108" spans="1:43" s="4" customFormat="1">
      <c r="A108" s="2"/>
      <c r="B108" s="3"/>
      <c r="C108" s="3"/>
      <c r="M108" s="6"/>
      <c r="N108" s="132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</row>
    <row r="112" spans="1:43" s="4" customFormat="1">
      <c r="A112" s="2"/>
      <c r="B112" s="3"/>
      <c r="C112" s="3"/>
      <c r="M112" s="6"/>
      <c r="N112" s="132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</row>
    <row r="113" spans="1:42" s="4" customFormat="1">
      <c r="A113" s="2"/>
      <c r="B113" s="3"/>
      <c r="C113" s="3"/>
      <c r="M113" s="6"/>
      <c r="N113" s="132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</row>
  </sheetData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Plateforms charges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Sentosa</dc:creator>
  <cp:lastModifiedBy>Ho Yeong Cherng</cp:lastModifiedBy>
  <dcterms:created xsi:type="dcterms:W3CDTF">2023-09-20T02:47:25Z</dcterms:created>
  <dcterms:modified xsi:type="dcterms:W3CDTF">2023-09-20T08:26:49Z</dcterms:modified>
</cp:coreProperties>
</file>